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4.jpeg" ContentType="image/jpeg"/>
  <Override PartName="/xl/media/image1.wmf" ContentType="image/x-wmf"/>
  <Override PartName="/xl/media/image2.wmf" ContentType="image/x-wmf"/>
  <Override PartName="/xl/media/image3.wmf" ContentType="image/x-wmf"/>
  <Override PartName="/xl/media/image5.wmf" ContentType="image/x-wmf"/>
  <Override PartName="/xl/media/image6.wmf" ContentType="image/x-wmf"/>
  <Override PartName="/xl/media/image7.wmf" ContentType="image/x-wmf"/>
  <Override PartName="/xl/media/image8.wmf" ContentType="image/x-wmf"/>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Planilha Orçamentária" sheetId="1" state="visible" r:id="rId2"/>
    <sheet name="Memória de Cálculo" sheetId="2" state="visible" r:id="rId3"/>
    <sheet name="BDI" sheetId="3" state="visible" r:id="rId4"/>
    <sheet name="Composições" sheetId="4" state="visible" r:id="rId5"/>
    <sheet name="Cronograma Fisico Financeiro" sheetId="5" state="visible" r:id="rId6"/>
  </sheets>
  <definedNames>
    <definedName function="false" hidden="false" localSheetId="3" name="_xlnm.Print_Area" vbProcedure="false">Composições!$A$1:$I$15</definedName>
    <definedName function="false" hidden="false" localSheetId="1" name="_xlnm.Print_Area" vbProcedure="false">'Memória de Cálculo'!$A$1:$I$126</definedName>
    <definedName function="false" hidden="false" localSheetId="0" name="_xlnm.Print_Area" vbProcedure="false">'Planilha Orçamentária'!$A$1:$G$27</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<sst xmlns="http://schemas.openxmlformats.org/spreadsheetml/2006/main" count="406" uniqueCount="139">
  <si>
    <t xml:space="preserve">República Federativa do Brasil – Estado do Rio de Janeiro</t>
  </si>
  <si>
    <t xml:space="preserve">Prefeitura Municipal de Quissamã</t>
  </si>
  <si>
    <t xml:space="preserve">Rua Conde Araruama, n° 425 – Quissamã - RJ</t>
  </si>
  <si>
    <t xml:space="preserve">EXTENSÕES DE REDE DE MÉDIA E BAIXA TENSÃO </t>
  </si>
  <si>
    <t xml:space="preserve">PARA ACRÉSCIMO DE ILUMINAÇÃO PÚBLICA </t>
  </si>
  <si>
    <t xml:space="preserve">PLANILHA ORÇAMENTÁRIA</t>
  </si>
  <si>
    <t xml:space="preserve">REFERÊNCIA: EMOP de 08/2019 </t>
  </si>
  <si>
    <t xml:space="preserve">ITEM</t>
  </si>
  <si>
    <t xml:space="preserve">CÓDIGO</t>
  </si>
  <si>
    <t xml:space="preserve">DESCRIÇÃO DE MATERIAIS</t>
  </si>
  <si>
    <t xml:space="preserve">UNID.</t>
  </si>
  <si>
    <t xml:space="preserve">V. UNIT. </t>
  </si>
  <si>
    <t xml:space="preserve">QTD.</t>
  </si>
  <si>
    <t xml:space="preserve">V. TOTAL</t>
  </si>
  <si>
    <t xml:space="preserve">04.006.0020-A</t>
  </si>
  <si>
    <t xml:space="preserve">Carga e descarga manual de postes de concreto ou aço, em caminhão de carroceria fixa a óleo diesel, com capacidade útil de 7,5t, inclusive o tempo de carga, descarga e manobra</t>
  </si>
  <si>
    <t xml:space="preserve">t</t>
  </si>
  <si>
    <t xml:space="preserve">21.001.0015-A</t>
  </si>
  <si>
    <t xml:space="preserve">Assentamento de poste de concreto, circular, reto de 11,00m, com cabeça de concreto, exclusive fornecimento do poste e da cabeça</t>
  </si>
  <si>
    <t xml:space="preserve">un</t>
  </si>
  <si>
    <t xml:space="preserve">18.045.0032-A</t>
  </si>
  <si>
    <t xml:space="preserve">Poste de concreto, com seção circular, com 11,00m de comprimento e carga nominal horizontal no topo de 400kg, inclusive escavação, exclusive transporte. FORNECIMENTO e COLOCAÇÃO</t>
  </si>
  <si>
    <t xml:space="preserve">15.009.0030-5</t>
  </si>
  <si>
    <t xml:space="preserve">Extensão de rede elétrica de baixa tensão, aérea, em terreno plano, exclusive postes e todos os seus componentes.</t>
  </si>
  <si>
    <t xml:space="preserve">m</t>
  </si>
  <si>
    <t xml:space="preserve">21.027.0050-A</t>
  </si>
  <si>
    <t xml:space="preserve">Cabo de alumínio, seção de 16mm², formados por condutores em fios de alumínio nú, encordoamento classe 2, isolamento para 1kV, em polietileno reticulado (XLPE) ou etileno propileno (EPR), com capa de cobertura em PVC na cor preta, NBR 7286, NBR 7287 e especificação Rioluz EM-RIOLUZ-74. FORNECIMENTO</t>
  </si>
  <si>
    <t xml:space="preserve">21.027.0060-A</t>
  </si>
  <si>
    <t xml:space="preserve">Cabo de alumínio, seção de 35mm², formados por condutores em fios de alumínio nú, encordoamento classe 2, isolamento para 1kV, em polietileno reticulado (XLPE) ou etileno propileno (EPR), com capa de cobertura em PVC na cor preta, NBR 7286, NBR 7287 eespecificação Rioluz EM-RIOLUZ-74. FORNECIMENTO</t>
  </si>
  <si>
    <t xml:space="preserve">21.027.0025-A</t>
  </si>
  <si>
    <t xml:space="preserve">Cabo de alumínio, seção de 50mm², formados por condutores em fios de alumínio nú, encordoamento classe 2, isolamento para 1kV, em polietileno reticulado (XLPE) ou etileno propileno (EPR), com capa de cobertura em PVC na cor preta, NBR 7286, NBR 7287 e especificação Rioluz EM-RIOLUZ-74. FORNECIMENTO</t>
  </si>
  <si>
    <t xml:space="preserve">21.015.0188-A</t>
  </si>
  <si>
    <t xml:space="preserve">Conjunto para fixação de rede 13,8kV, trifásica, horizontal, poste ao centro, para pequenos ângulos, padrão madeira, montagem normal, tipo 13N2. FORNECIMENTO e INSTALAÇÃO</t>
  </si>
  <si>
    <t xml:space="preserve">01.050.0122-A</t>
  </si>
  <si>
    <t xml:space="preserve">Projeto executivo de instalação elétrica para urbanização até 15000m², apresentado em Autocad, inclusive as legalizações pertinentes</t>
  </si>
  <si>
    <t xml:space="preserve">m²</t>
  </si>
  <si>
    <t xml:space="preserve">05.105.0034-A</t>
  </si>
  <si>
    <t xml:space="preserve">Mão-de-obra de engenheiro ou arquiteto coordenador geral de projetos ou supervisor de obras, inclusive encargos sociais</t>
  </si>
  <si>
    <t xml:space="preserve">h</t>
  </si>
  <si>
    <t xml:space="preserve">SUBTOTAL</t>
  </si>
  <si>
    <t xml:space="preserve">SUBTOTAL GERAL</t>
  </si>
  <si>
    <t xml:space="preserve">BDI (20%)</t>
  </si>
  <si>
    <t xml:space="preserve">TOTAL GERAL</t>
  </si>
  <si>
    <t xml:space="preserve">OBS¹: As quantidades do item "15.009.0030-5 - Extensão de rede" foi calculado considerando a metragem de rede de baixa e média tensão</t>
  </si>
  <si>
    <t xml:space="preserve"> MEMÓRIA DE CÁLCULO</t>
  </si>
  <si>
    <t xml:space="preserve">REFERÊNCIA: EMOP de 08/2019</t>
  </si>
  <si>
    <t xml:space="preserve">Canto de Santo Antônio - Estrada de "Tatau" - Projeto ENEL n°10050327</t>
  </si>
  <si>
    <t xml:space="preserve">EMOP</t>
  </si>
  <si>
    <t xml:space="preserve">DESCRIÇÃO</t>
  </si>
  <si>
    <t xml:space="preserve">QTD</t>
  </si>
  <si>
    <t xml:space="preserve">V. UNIT.</t>
  </si>
  <si>
    <t xml:space="preserve">OBSERVAÇÕES</t>
  </si>
  <si>
    <t xml:space="preserve">Sendo 514m de BT</t>
  </si>
  <si>
    <t xml:space="preserve">Sendo 2 fases de BT = 514m * 2 fases</t>
  </si>
  <si>
    <t xml:space="preserve">Sendo 1 neutro de BT = 514m</t>
  </si>
  <si>
    <t xml:space="preserve">TOTAL</t>
  </si>
  <si>
    <t xml:space="preserve">Estrada Penha x Praia de João Francisco - KM 50 - Projeto ENEL n°10051062</t>
  </si>
  <si>
    <t xml:space="preserve">Sendo 241m de BT</t>
  </si>
  <si>
    <t xml:space="preserve">Sendo 3 fases de BT = 241m * 3 fases</t>
  </si>
  <si>
    <t xml:space="preserve">Sendo 1 neutro de BT = 241m</t>
  </si>
  <si>
    <t xml:space="preserve">Canto de Santo Antônio, próximo ao Material de Contrução Braço Forte - Projeto ENEL n° 10055374</t>
  </si>
  <si>
    <t xml:space="preserve">Sendo 46m de BT</t>
  </si>
  <si>
    <t xml:space="preserve">Sendo 2 fases de BT = 46m * 2 fases</t>
  </si>
  <si>
    <t xml:space="preserve">Sendo 1 neutro de BT = 46m</t>
  </si>
  <si>
    <t xml:space="preserve">Canto de Santo Antônio, próximo ao trevo Manoel Sales - Projeto ENEL n° 10055370</t>
  </si>
  <si>
    <t xml:space="preserve">Sendo 107m de BT</t>
  </si>
  <si>
    <t xml:space="preserve">Sendo 2 fases de BT = 107m * 2 fases</t>
  </si>
  <si>
    <t xml:space="preserve">Sendo 1 neutro de BT = 107m</t>
  </si>
  <si>
    <t xml:space="preserve">Canto de Santo Antônio, em frente a Igreja Assembléia de Deus - Projeto ENEL n° 10050325</t>
  </si>
  <si>
    <t xml:space="preserve">Sendo 68m de BT</t>
  </si>
  <si>
    <t xml:space="preserve">Sendo 2 fases de BT = 68m * 2 fases</t>
  </si>
  <si>
    <t xml:space="preserve">Sendo 1 netro de BT = 68m</t>
  </si>
  <si>
    <t xml:space="preserve">Canto de Santo Antônio, Sítio Jaqueira - Projeto ENEL n°10055373</t>
  </si>
  <si>
    <t xml:space="preserve">Sendo 69m de BT</t>
  </si>
  <si>
    <t xml:space="preserve">Sendo 3 fases e 1 neutro de BT = 68m * 4 condutores</t>
  </si>
  <si>
    <t xml:space="preserve">Canto de Santo Antônio, em frente ao Sítio do Guerreiro - Projeto ENEL n° 10055372</t>
  </si>
  <si>
    <t xml:space="preserve">Sendo 147m de BT</t>
  </si>
  <si>
    <t xml:space="preserve">Sendo 3 fase e 1 neutro de MT = 147m * 4 condutores</t>
  </si>
  <si>
    <t xml:space="preserve">ITEM COMUM</t>
  </si>
  <si>
    <t xml:space="preserve">Sendo 40h por mês durante 3 meses</t>
  </si>
  <si>
    <t xml:space="preserve">OBS¹: As quantidades do item "15.009.0030-5 - Extensão de rede" foi calculado considerando a metragrem de rede de baixa e média tensão</t>
  </si>
  <si>
    <t xml:space="preserve">Composição de BDI</t>
  </si>
  <si>
    <t xml:space="preserve">Data Base: Novembro /2019</t>
  </si>
  <si>
    <t xml:space="preserve">Item componente do BDI</t>
  </si>
  <si>
    <t xml:space="preserve">Valores Propostos </t>
  </si>
  <si>
    <t xml:space="preserve">Tributos</t>
  </si>
  <si>
    <t xml:space="preserve">%</t>
  </si>
  <si>
    <t xml:space="preserve">AC</t>
  </si>
  <si>
    <t xml:space="preserve">Administração Central</t>
  </si>
  <si>
    <t xml:space="preserve">PIS</t>
  </si>
  <si>
    <t xml:space="preserve">R</t>
  </si>
  <si>
    <t xml:space="preserve">Riscos</t>
  </si>
  <si>
    <t xml:space="preserve">COFINS</t>
  </si>
  <si>
    <t xml:space="preserve">S + G</t>
  </si>
  <si>
    <t xml:space="preserve">Seguro e Garantia</t>
  </si>
  <si>
    <t xml:space="preserve">ISS</t>
  </si>
  <si>
    <t xml:space="preserve">DF</t>
  </si>
  <si>
    <t xml:space="preserve">Despesas Financeiras</t>
  </si>
  <si>
    <t xml:space="preserve">Total</t>
  </si>
  <si>
    <t xml:space="preserve">L</t>
  </si>
  <si>
    <t xml:space="preserve">Lucro</t>
  </si>
  <si>
    <t xml:space="preserve">I </t>
  </si>
  <si>
    <t xml:space="preserve">Tributos (PIS, COFINS e ISS)</t>
  </si>
  <si>
    <t xml:space="preserve">BDI %=</t>
  </si>
  <si>
    <t xml:space="preserve">Esta planilha foi elaborada conforme equação para cálculo do percentual do BDI recomendada pelo relatório do acórdão TCU – 2369/2011 e TCU – 2622/2013, conforme abaixo ilustrado.</t>
  </si>
  <si>
    <t xml:space="preserve">TABELA DE COMPOSIÇÕES</t>
  </si>
  <si>
    <t xml:space="preserve">REF.: EMOP 08/2019 </t>
  </si>
  <si>
    <t xml:space="preserve">Extensão de rede elétrica, aérea, em terreno plano, exclusive postes e todos os seus componentes.</t>
  </si>
  <si>
    <t xml:space="preserve">SEQ.</t>
  </si>
  <si>
    <t xml:space="preserve">COD. ELEMENTAR</t>
  </si>
  <si>
    <t xml:space="preserve">DESCRIÇÃO ELEMENTAR</t>
  </si>
  <si>
    <t xml:space="preserve">TP</t>
  </si>
  <si>
    <t xml:space="preserve">QUANT</t>
  </si>
  <si>
    <t xml:space="preserve">PERC.</t>
  </si>
  <si>
    <t xml:space="preserve">PREÇO UNIT.</t>
  </si>
  <si>
    <t xml:space="preserve">UN</t>
  </si>
  <si>
    <t xml:space="preserve">01001</t>
  </si>
  <si>
    <t xml:space="preserve">CAMINHAO CARROC. FIXA, 3,5T (CP)</t>
  </si>
  <si>
    <t xml:space="preserve">O</t>
  </si>
  <si>
    <t xml:space="preserve">H</t>
  </si>
  <si>
    <t xml:space="preserve">01969</t>
  </si>
  <si>
    <t xml:space="preserve">MAO-DE-OBRA DE OPERADOR DE MAQUINAS AUX. (COMPRESSOR, ROLO COMPACTADOR LEVE...), INCLUSIVE ENCARGOS SOCIAIS</t>
  </si>
  <si>
    <t xml:space="preserve">01983</t>
  </si>
  <si>
    <t xml:space="preserve">MAO-DE-OBRA DE ELETRICISTA DE CONSTRUÇÃO CIVIL, INCLUSIVE ENCARGOS SOCIAIS</t>
  </si>
  <si>
    <t xml:space="preserve">01999</t>
  </si>
  <si>
    <t xml:space="preserve">MAO-DE-OBRA DE SERVENTE DA CONSTRUCAO CIVIL, INCLUSIVE ENCARGOS SOCIAIS</t>
  </si>
  <si>
    <t xml:space="preserve">07952</t>
  </si>
  <si>
    <t xml:space="preserve">FIO E CABO SOLIDO DE COBRE ELETROLITICONU, TEMPERA DURA E MEIO DURA, SECAO CIRCULAR 10,00 A 500,00MM2, P/INST.AEREA</t>
  </si>
  <si>
    <t xml:space="preserve">M</t>
  </si>
  <si>
    <t xml:space="preserve">EXCLUIDO</t>
  </si>
  <si>
    <t xml:space="preserve">KG</t>
  </si>
  <si>
    <t xml:space="preserve">CRONOGRAMA FÍSICO FINANCEIRO</t>
  </si>
  <si>
    <t xml:space="preserve">ETAPA </t>
  </si>
  <si>
    <t xml:space="preserve">DIAS </t>
  </si>
  <si>
    <t xml:space="preserve">% EXEC</t>
  </si>
  <si>
    <t xml:space="preserve">R$ ETAPA </t>
  </si>
  <si>
    <t xml:space="preserve">% ACUM </t>
  </si>
  <si>
    <t xml:space="preserve">R$ ACUM </t>
  </si>
  <si>
    <t xml:space="preserve">TOTAL </t>
  </si>
</sst>
</file>

<file path=xl/styles.xml><?xml version="1.0" encoding="utf-8"?>
<styleSheet xmlns="http://schemas.openxmlformats.org/spreadsheetml/2006/main">
  <numFmts count="9">
    <numFmt numFmtId="164" formatCode="General"/>
    <numFmt numFmtId="165" formatCode="&quot; R$ &quot;* #,##0.00\ ;&quot;-R$ &quot;* #,##0.00\ ;&quot; R$ &quot;* \-#\ ;@\ "/>
    <numFmt numFmtId="166" formatCode="_-&quot;R$&quot;* #,##0.00_-;&quot;-R$&quot;* #,##0.00_-;_-&quot;R$&quot;* \-??_-;_-@_-"/>
    <numFmt numFmtId="167" formatCode="_-&quot;R$ &quot;* #,##0.00_-;&quot;-R$ &quot;* #,##0.00_-;_-&quot;R$ &quot;* \-??_-;_-@_-"/>
    <numFmt numFmtId="168" formatCode="[$R$-416]\ #,##0.00;[RED]\-[$R$-416]\ #,##0.00"/>
    <numFmt numFmtId="169" formatCode="0.00"/>
    <numFmt numFmtId="170" formatCode="0%"/>
    <numFmt numFmtId="171" formatCode="0.00%"/>
    <numFmt numFmtId="172" formatCode="@"/>
  </numFmts>
  <fonts count="23">
    <font>
      <sz val="11"/>
      <color rgb="FF000000"/>
      <name val="Calibri"/>
      <family val="2"/>
      <charset val="1"/>
    </font>
    <font>
      <sz val="10"/>
      <name val="Arial"/>
      <family val="0"/>
    </font>
    <font>
      <sz val="10"/>
      <name val="Arial"/>
      <family val="0"/>
    </font>
    <font>
      <sz val="10"/>
      <name val="Arial"/>
      <family val="0"/>
    </font>
    <font>
      <sz val="10"/>
      <name val="Arial"/>
      <family val="2"/>
      <charset val="1"/>
    </font>
    <font>
      <b val="true"/>
      <sz val="8"/>
      <color rgb="FF000000"/>
      <name val="Times New Roman"/>
      <family val="1"/>
      <charset val="1"/>
    </font>
    <font>
      <b val="true"/>
      <sz val="9"/>
      <color rgb="FF000000"/>
      <name val="Times New Roman"/>
      <family val="1"/>
      <charset val="1"/>
    </font>
    <font>
      <b val="true"/>
      <sz val="10"/>
      <color rgb="FF000000"/>
      <name val="Calibri"/>
      <family val="2"/>
      <charset val="1"/>
    </font>
    <font>
      <b val="true"/>
      <sz val="11"/>
      <color rgb="FFFFFFFF"/>
      <name val="Calibri"/>
      <family val="2"/>
      <charset val="1"/>
    </font>
    <font>
      <b val="true"/>
      <sz val="11"/>
      <color rgb="FF000000"/>
      <name val="Calibri"/>
      <family val="2"/>
      <charset val="1"/>
    </font>
    <font>
      <sz val="8"/>
      <color rgb="FF000000"/>
      <name val="Calibri"/>
      <family val="2"/>
      <charset val="1"/>
    </font>
    <font>
      <b val="true"/>
      <sz val="11"/>
      <name val="Calibri"/>
      <family val="2"/>
      <charset val="1"/>
    </font>
    <font>
      <sz val="11"/>
      <name val="Calibri"/>
      <family val="2"/>
      <charset val="1"/>
    </font>
    <font>
      <sz val="11"/>
      <color rgb="FFFFFFFF"/>
      <name val="Calibri"/>
      <family val="2"/>
      <charset val="1"/>
    </font>
    <font>
      <sz val="16"/>
      <color rgb="FF000000"/>
      <name val="Calibri"/>
      <family val="2"/>
      <charset val="1"/>
    </font>
    <font>
      <sz val="9"/>
      <color rgb="FF000000"/>
      <name val="Calibri"/>
      <family val="2"/>
      <charset val="1"/>
    </font>
    <font>
      <sz val="10"/>
      <color rgb="FF000000"/>
      <name val="Calibri"/>
      <family val="2"/>
      <charset val="1"/>
    </font>
    <font>
      <b val="true"/>
      <i val="true"/>
      <sz val="11"/>
      <color rgb="FF000000"/>
      <name val="Calibri"/>
      <family val="2"/>
      <charset val="1"/>
    </font>
    <font>
      <b val="true"/>
      <sz val="7"/>
      <color rgb="FF000000"/>
      <name val="Times New Roman"/>
      <family val="1"/>
      <charset val="1"/>
    </font>
    <font>
      <b val="true"/>
      <sz val="10"/>
      <color rgb="FFFFFFFF"/>
      <name val="Calibri"/>
      <family val="2"/>
      <charset val="1"/>
    </font>
    <font>
      <sz val="7"/>
      <color rgb="FF000000"/>
      <name val="Calibri"/>
      <family val="2"/>
      <charset val="1"/>
    </font>
    <font>
      <b val="true"/>
      <sz val="8"/>
      <color rgb="FF000000"/>
      <name val="Calibri"/>
      <family val="2"/>
      <charset val="1"/>
    </font>
    <font>
      <sz val="8"/>
      <name val="Calibri"/>
      <family val="2"/>
      <charset val="1"/>
    </font>
  </fonts>
  <fills count="6">
    <fill>
      <patternFill patternType="none"/>
    </fill>
    <fill>
      <patternFill patternType="gray125"/>
    </fill>
    <fill>
      <patternFill patternType="solid">
        <fgColor rgb="FF953735"/>
        <bgColor rgb="FF993366"/>
      </patternFill>
    </fill>
    <fill>
      <patternFill patternType="solid">
        <fgColor rgb="FFD99694"/>
        <bgColor rgb="FFFF99CC"/>
      </patternFill>
    </fill>
    <fill>
      <patternFill patternType="solid">
        <fgColor rgb="FFFFFFFF"/>
        <bgColor rgb="FFEEECE1"/>
      </patternFill>
    </fill>
    <fill>
      <patternFill patternType="solid">
        <fgColor rgb="FFEEECE1"/>
        <bgColor rgb="FFFFFFFF"/>
      </patternFill>
    </fill>
  </fills>
  <borders count="30">
    <border diagonalUp="false" diagonalDown="false">
      <left/>
      <right/>
      <top/>
      <bottom/>
      <diagonal/>
    </border>
    <border diagonalUp="false" diagonalDown="false">
      <left style="medium"/>
      <right style="medium"/>
      <top style="medium"/>
      <bottom style="medium"/>
      <diagonal/>
    </border>
    <border diagonalUp="false" diagonalDown="false">
      <left/>
      <right/>
      <top style="medium"/>
      <bottom/>
      <diagonal/>
    </border>
    <border diagonalUp="false" diagonalDown="false">
      <left style="thin"/>
      <right style="thin"/>
      <top style="thin"/>
      <bottom style="thin"/>
      <diagonal/>
    </border>
    <border diagonalUp="false" diagonalDown="false">
      <left style="hair"/>
      <right/>
      <top/>
      <bottom/>
      <diagonal/>
    </border>
    <border diagonalUp="false" diagonalDown="false">
      <left style="hair"/>
      <right style="hair"/>
      <top style="hair"/>
      <bottom style="hair"/>
      <diagonal/>
    </border>
    <border diagonalUp="false" diagonalDown="false">
      <left/>
      <right/>
      <top style="hair"/>
      <bottom/>
      <diagonal/>
    </border>
    <border diagonalUp="false" diagonalDown="false">
      <left/>
      <right/>
      <top style="hair">
        <color rgb="FF969696"/>
      </top>
      <bottom style="hair">
        <color rgb="FF969696"/>
      </bottom>
      <diagonal/>
    </border>
    <border diagonalUp="false" diagonalDown="false">
      <left/>
      <right/>
      <top style="hair">
        <color rgb="FF969696"/>
      </top>
      <bottom/>
      <diagonal/>
    </border>
    <border diagonalUp="false" diagonalDown="false">
      <left/>
      <right/>
      <top/>
      <bottom style="hair">
        <color rgb="FF969696"/>
      </bottom>
      <diagonal/>
    </border>
    <border diagonalUp="false" diagonalDown="false">
      <left style="hair"/>
      <right style="hair"/>
      <top style="hair">
        <color rgb="FF969696"/>
      </top>
      <bottom style="hair"/>
      <diagonal/>
    </border>
    <border diagonalUp="false" diagonalDown="false">
      <left style="hair"/>
      <right style="hair"/>
      <top/>
      <bottom style="hair"/>
      <diagonal/>
    </border>
    <border diagonalUp="false" diagonalDown="false">
      <left style="hair"/>
      <right style="hair"/>
      <top style="hair"/>
      <bottom/>
      <diagonal/>
    </border>
    <border diagonalUp="false" diagonalDown="false">
      <left/>
      <right style="hair"/>
      <top style="hair"/>
      <bottom/>
      <diagonal/>
    </border>
    <border diagonalUp="false" diagonalDown="false">
      <left style="hair"/>
      <right/>
      <top style="hair"/>
      <bottom style="hair"/>
      <diagonal/>
    </border>
    <border diagonalUp="false" diagonalDown="false">
      <left/>
      <right/>
      <top/>
      <bottom style="medium"/>
      <diagonal/>
    </border>
    <border diagonalUp="false" diagonalDown="false">
      <left style="medium"/>
      <right style="thin"/>
      <top style="medium"/>
      <bottom style="medium"/>
      <diagonal/>
    </border>
    <border diagonalUp="false" diagonalDown="false">
      <left style="thin"/>
      <right style="medium"/>
      <top style="medium"/>
      <bottom style="medium"/>
      <diagonal/>
    </border>
    <border diagonalUp="false" diagonalDown="false">
      <left style="medium"/>
      <right/>
      <top style="medium"/>
      <bottom style="thin"/>
      <diagonal/>
    </border>
    <border diagonalUp="false" diagonalDown="false">
      <left style="thin"/>
      <right style="medium"/>
      <top style="medium"/>
      <bottom style="thin"/>
      <diagonal/>
    </border>
    <border diagonalUp="false" diagonalDown="false">
      <left style="medium"/>
      <right style="thin"/>
      <top/>
      <bottom style="thin"/>
      <diagonal/>
    </border>
    <border diagonalUp="false" diagonalDown="false">
      <left style="thin"/>
      <right style="thin"/>
      <top/>
      <bottom style="thin"/>
      <diagonal/>
    </border>
    <border diagonalUp="false" diagonalDown="false">
      <left style="thin"/>
      <right style="medium"/>
      <top/>
      <bottom style="thin"/>
      <diagonal/>
    </border>
    <border diagonalUp="false" diagonalDown="false">
      <left style="medium"/>
      <right/>
      <top style="thin"/>
      <bottom style="thin"/>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right/>
      <top style="thin"/>
      <bottom style="medium"/>
      <diagonal/>
    </border>
    <border diagonalUp="false" diagonalDown="false">
      <left style="thin"/>
      <right style="medium"/>
      <top style="thin"/>
      <bottom style="medium"/>
      <diagonal/>
    </border>
    <border diagonalUp="false" diagonalDown="false">
      <left style="medium"/>
      <right style="thin"/>
      <top style="thin"/>
      <bottom style="medium"/>
      <diagonal/>
    </border>
    <border diagonalUp="false" diagonalDown="false">
      <left style="thin"/>
      <right style="thin"/>
      <top style="thin"/>
      <bottom style="medium"/>
      <diagonal/>
    </border>
  </borders>
  <cellStyleXfs count="2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165" fontId="0"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cellStyleXfs>
  <cellXfs count="15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5" fillId="0" borderId="0"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5" fillId="0" borderId="0" xfId="0" applyFont="true" applyBorder="true" applyAlignment="true" applyProtection="false">
      <alignment horizontal="center"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false" indent="0" shrinkToFit="false"/>
      <protection locked="true" hidden="false"/>
    </xf>
    <xf numFmtId="164" fontId="7" fillId="0" borderId="0" xfId="0" applyFont="true" applyBorder="true" applyAlignment="true" applyProtection="false">
      <alignment horizontal="center" vertical="bottom" textRotation="0" wrapText="true" indent="0" shrinkToFit="false"/>
      <protection locked="true" hidden="false"/>
    </xf>
    <xf numFmtId="164" fontId="7" fillId="0" borderId="0" xfId="0" applyFont="true" applyBorder="false" applyAlignment="true" applyProtection="false">
      <alignment horizontal="general" vertical="bottom" textRotation="0" wrapText="true" indent="0" shrinkToFit="false"/>
      <protection locked="true" hidden="false"/>
    </xf>
    <xf numFmtId="164" fontId="7" fillId="0" borderId="0" xfId="0" applyFont="true" applyBorder="false" applyAlignment="true" applyProtection="false">
      <alignment horizontal="center" vertical="center" textRotation="0" wrapText="true" indent="0" shrinkToFit="false"/>
      <protection locked="true" hidden="false"/>
    </xf>
    <xf numFmtId="164" fontId="7" fillId="0" borderId="0" xfId="0" applyFont="true" applyBorder="true" applyAlignment="true" applyProtection="false">
      <alignment horizontal="center" vertical="top" textRotation="0" wrapText="true" indent="0" shrinkToFit="false"/>
      <protection locked="true" hidden="false"/>
    </xf>
    <xf numFmtId="164" fontId="7" fillId="0" borderId="0" xfId="0" applyFont="true" applyBorder="true" applyAlignment="true" applyProtection="false">
      <alignment horizontal="general" vertical="top" textRotation="0" wrapText="true" indent="0" shrinkToFit="false"/>
      <protection locked="true" hidden="false"/>
    </xf>
    <xf numFmtId="164" fontId="7" fillId="0" borderId="0" xfId="0" applyFont="true" applyBorder="true" applyAlignment="true" applyProtection="false">
      <alignment horizontal="center" vertical="center" textRotation="0" wrapText="true" indent="0" shrinkToFit="false"/>
      <protection locked="true" hidden="false"/>
    </xf>
    <xf numFmtId="164" fontId="8" fillId="2" borderId="1"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10" fillId="0" borderId="2" xfId="0" applyFont="true" applyBorder="true" applyAlignment="true" applyProtection="false">
      <alignment horizontal="right" vertical="bottom" textRotation="0" wrapText="false" indent="0" shrinkToFit="false"/>
      <protection locked="true" hidden="false"/>
    </xf>
    <xf numFmtId="164" fontId="10" fillId="0" borderId="0" xfId="0" applyFont="true" applyBorder="false" applyAlignment="true" applyProtection="false">
      <alignment horizontal="general" vertical="top" textRotation="0" wrapText="false" indent="0" shrinkToFit="false"/>
      <protection locked="true" hidden="false"/>
    </xf>
    <xf numFmtId="164" fontId="11" fillId="3" borderId="3" xfId="0" applyFont="true" applyBorder="true" applyAlignment="true" applyProtection="false">
      <alignment horizontal="center" vertical="center" textRotation="0" wrapText="false" indent="0" shrinkToFit="false"/>
      <protection locked="true" hidden="false"/>
    </xf>
    <xf numFmtId="164" fontId="11" fillId="3" borderId="3" xfId="0" applyFont="true" applyBorder="true" applyAlignment="true" applyProtection="false">
      <alignment horizontal="center" vertical="center" textRotation="0" wrapText="true" indent="0" shrinkToFit="false"/>
      <protection locked="true" hidden="false"/>
    </xf>
    <xf numFmtId="164" fontId="0" fillId="0" borderId="3" xfId="0" applyFont="false" applyBorder="true" applyAlignment="true" applyProtection="false">
      <alignment horizontal="center" vertical="center" textRotation="0" wrapText="false" indent="0" shrinkToFit="false"/>
      <protection locked="true" hidden="false"/>
    </xf>
    <xf numFmtId="164" fontId="0" fillId="0" borderId="3" xfId="23" applyFont="true" applyBorder="true" applyAlignment="true" applyProtection="false">
      <alignment horizontal="center" vertical="center" textRotation="0" wrapText="false" indent="0" shrinkToFit="false"/>
      <protection locked="true" hidden="false"/>
    </xf>
    <xf numFmtId="164" fontId="0" fillId="0" borderId="3" xfId="23" applyFont="true" applyBorder="true" applyAlignment="true" applyProtection="false">
      <alignment horizontal="justify" vertical="bottom" textRotation="0" wrapText="true" indent="0" shrinkToFit="false"/>
      <protection locked="true" hidden="false"/>
    </xf>
    <xf numFmtId="164" fontId="0" fillId="0" borderId="3" xfId="23" applyFont="true" applyBorder="true" applyAlignment="true" applyProtection="false">
      <alignment horizontal="center" vertical="center" textRotation="0" wrapText="true" indent="0" shrinkToFit="false"/>
      <protection locked="true" hidden="false"/>
    </xf>
    <xf numFmtId="167" fontId="0" fillId="0" borderId="3" xfId="17" applyFont="true" applyBorder="true" applyAlignment="true" applyProtection="true">
      <alignment horizontal="center" vertical="center" textRotation="0" wrapText="false" indent="0" shrinkToFit="false"/>
      <protection locked="true" hidden="false"/>
    </xf>
    <xf numFmtId="167" fontId="0" fillId="0" borderId="0" xfId="0" applyFont="false" applyBorder="false" applyAlignment="false" applyProtection="false">
      <alignment horizontal="general" vertical="bottom" textRotation="0" wrapText="false" indent="0" shrinkToFit="false"/>
      <protection locked="true" hidden="false"/>
    </xf>
    <xf numFmtId="164" fontId="12" fillId="4" borderId="3" xfId="0" applyFont="true" applyBorder="true" applyAlignment="true" applyProtection="false">
      <alignment horizontal="center" vertical="center" textRotation="0" wrapText="false" indent="0" shrinkToFit="false"/>
      <protection locked="true" hidden="false"/>
    </xf>
    <xf numFmtId="164" fontId="12" fillId="0" borderId="3" xfId="0" applyFont="true" applyBorder="true" applyAlignment="true" applyProtection="false">
      <alignment horizontal="center" vertical="center" textRotation="0" wrapText="false" indent="0" shrinkToFit="false"/>
      <protection locked="true" hidden="false"/>
    </xf>
    <xf numFmtId="167" fontId="0" fillId="0" borderId="3" xfId="23" applyFont="true" applyBorder="true" applyAlignment="true" applyProtection="false">
      <alignment horizontal="center" vertical="center" textRotation="0" wrapText="false" indent="0" shrinkToFit="false"/>
      <protection locked="true" hidden="false"/>
    </xf>
    <xf numFmtId="167" fontId="12" fillId="0" borderId="0" xfId="17" applyFont="true" applyBorder="true" applyAlignment="true" applyProtection="true">
      <alignment horizontal="general"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13" fillId="2" borderId="3" xfId="0" applyFont="true" applyBorder="true" applyAlignment="true" applyProtection="false">
      <alignment horizontal="center" vertical="bottom" textRotation="0" wrapText="false" indent="0" shrinkToFit="false"/>
      <protection locked="true" hidden="false"/>
    </xf>
    <xf numFmtId="167" fontId="13" fillId="2" borderId="3" xfId="0" applyFont="true" applyBorder="true" applyAlignment="false" applyProtection="false">
      <alignment horizontal="general" vertical="bottom" textRotation="0" wrapText="false" indent="0" shrinkToFit="false"/>
      <protection locked="true" hidden="false"/>
    </xf>
    <xf numFmtId="164" fontId="12" fillId="0" borderId="0" xfId="0" applyFont="true" applyBorder="false" applyAlignment="true" applyProtection="false">
      <alignment horizontal="center" vertical="center" textRotation="0" wrapText="false" indent="0" shrinkToFit="false"/>
      <protection locked="true" hidden="false"/>
    </xf>
    <xf numFmtId="164" fontId="9" fillId="3" borderId="3" xfId="23" applyFont="true" applyBorder="true" applyAlignment="true" applyProtection="false">
      <alignment horizontal="center" vertical="bottom" textRotation="0" wrapText="false" indent="0" shrinkToFit="false"/>
      <protection locked="true" hidden="false"/>
    </xf>
    <xf numFmtId="167" fontId="9" fillId="3" borderId="3" xfId="0" applyFont="true" applyBorder="true" applyAlignment="false" applyProtection="false">
      <alignment horizontal="general" vertical="bottom" textRotation="0" wrapText="false" indent="0" shrinkToFit="false"/>
      <protection locked="true" hidden="false"/>
    </xf>
    <xf numFmtId="168" fontId="9" fillId="3" borderId="0" xfId="23" applyFont="true" applyBorder="true" applyAlignment="true" applyProtection="false">
      <alignment horizontal="right" vertical="center" textRotation="0" wrapText="false" indent="0" shrinkToFit="false"/>
      <protection locked="true" hidden="false"/>
    </xf>
    <xf numFmtId="164" fontId="8" fillId="2" borderId="3" xfId="23" applyFont="true" applyBorder="true" applyAlignment="true" applyProtection="false">
      <alignment horizontal="center" vertical="bottom" textRotation="0" wrapText="false" indent="0" shrinkToFit="false"/>
      <protection locked="true" hidden="false"/>
    </xf>
    <xf numFmtId="167" fontId="8" fillId="2" borderId="3" xfId="17" applyFont="true" applyBorder="true" applyAlignment="true" applyProtection="true">
      <alignment horizontal="general" vertical="bottom" textRotation="0" wrapText="false" indent="0" shrinkToFit="false"/>
      <protection locked="true" hidden="false"/>
    </xf>
    <xf numFmtId="164" fontId="0" fillId="0" borderId="0" xfId="23" applyFont="false" applyBorder="false" applyAlignment="true" applyProtection="false">
      <alignment horizontal="left" vertical="bottom" textRotation="0" wrapText="false" indent="0" shrinkToFit="false"/>
      <protection locked="true" hidden="false"/>
    </xf>
    <xf numFmtId="164" fontId="0" fillId="0" borderId="0" xfId="23" applyFont="false" applyBorder="false" applyAlignment="false" applyProtection="false">
      <alignment horizontal="general" vertical="bottom" textRotation="0" wrapText="false" indent="0" shrinkToFit="false"/>
      <protection locked="true" hidden="false"/>
    </xf>
    <xf numFmtId="164" fontId="0" fillId="0" borderId="0" xfId="23" applyFont="false" applyBorder="false" applyAlignment="true" applyProtection="false">
      <alignment horizontal="justify" vertical="bottom" textRotation="0" wrapText="true" indent="0" shrinkToFit="false"/>
      <protection locked="true" hidden="false"/>
    </xf>
    <xf numFmtId="164" fontId="0" fillId="0" borderId="0" xfId="23" applyFont="false" applyBorder="false" applyAlignment="true" applyProtection="false">
      <alignment horizontal="center" vertical="center" textRotation="0" wrapText="true" indent="0" shrinkToFit="false"/>
      <protection locked="true" hidden="false"/>
    </xf>
    <xf numFmtId="164" fontId="0" fillId="0" borderId="0" xfId="23" applyFont="false" applyBorder="false" applyAlignment="true" applyProtection="false">
      <alignment horizontal="general"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false" indent="0" shrinkToFit="false"/>
      <protection locked="true" hidden="false"/>
    </xf>
    <xf numFmtId="164" fontId="10" fillId="0" borderId="0" xfId="0" applyFont="true" applyBorder="true" applyAlignment="true" applyProtection="false">
      <alignment horizontal="right" vertical="bottom" textRotation="0" wrapText="false" indent="0" shrinkToFit="false"/>
      <protection locked="true" hidden="false"/>
    </xf>
    <xf numFmtId="164" fontId="14" fillId="0" borderId="0" xfId="23" applyFont="true" applyBorder="false" applyAlignment="true" applyProtection="false">
      <alignment horizontal="center" vertical="center" textRotation="0" wrapText="false" indent="0" shrinkToFit="false"/>
      <protection locked="true" hidden="false"/>
    </xf>
    <xf numFmtId="164" fontId="13" fillId="2" borderId="4" xfId="23" applyFont="true" applyBorder="true" applyAlignment="true" applyProtection="false">
      <alignment horizontal="center" vertical="center" textRotation="0" wrapText="false" indent="0" shrinkToFit="false"/>
      <protection locked="true" hidden="false"/>
    </xf>
    <xf numFmtId="164" fontId="0" fillId="0" borderId="0" xfId="23" applyFont="true" applyBorder="false" applyAlignment="false" applyProtection="false">
      <alignment horizontal="general" vertical="bottom" textRotation="0" wrapText="false" indent="0" shrinkToFit="false"/>
      <protection locked="true" hidden="false"/>
    </xf>
    <xf numFmtId="164" fontId="0" fillId="0" borderId="0" xfId="23" applyFont="true" applyBorder="false" applyAlignment="true" applyProtection="false">
      <alignment horizontal="justify" vertical="bottom" textRotation="0" wrapText="true" indent="0" shrinkToFit="false"/>
      <protection locked="true" hidden="false"/>
    </xf>
    <xf numFmtId="164" fontId="0" fillId="3" borderId="5" xfId="23" applyFont="true" applyBorder="true" applyAlignment="true" applyProtection="false">
      <alignment horizontal="center" vertical="center" textRotation="0" wrapText="false" indent="0" shrinkToFit="false"/>
      <protection locked="true" hidden="false"/>
    </xf>
    <xf numFmtId="164" fontId="0" fillId="3" borderId="5" xfId="23" applyFont="true" applyBorder="true" applyAlignment="true" applyProtection="false">
      <alignment horizontal="center" vertical="bottom" textRotation="0" wrapText="true" indent="0" shrinkToFit="false"/>
      <protection locked="true" hidden="false"/>
    </xf>
    <xf numFmtId="164" fontId="0" fillId="3" borderId="5" xfId="23" applyFont="true" applyBorder="true" applyAlignment="true" applyProtection="false">
      <alignment horizontal="center" vertical="center" textRotation="0" wrapText="true" indent="0" shrinkToFit="false"/>
      <protection locked="true" hidden="false"/>
    </xf>
    <xf numFmtId="164" fontId="0" fillId="3" borderId="0" xfId="23" applyFont="true" applyBorder="false" applyAlignment="true" applyProtection="false">
      <alignment horizontal="center" vertical="center" textRotation="0" wrapText="true" indent="0" shrinkToFit="false"/>
      <protection locked="true" hidden="false"/>
    </xf>
    <xf numFmtId="164" fontId="0" fillId="0" borderId="5" xfId="23" applyFont="true" applyBorder="true" applyAlignment="true" applyProtection="false">
      <alignment horizontal="center" vertical="center" textRotation="0" wrapText="false" indent="0" shrinkToFit="false"/>
      <protection locked="true" hidden="false"/>
    </xf>
    <xf numFmtId="164" fontId="0" fillId="0" borderId="5" xfId="23" applyFont="true" applyBorder="true" applyAlignment="true" applyProtection="false">
      <alignment horizontal="justify" vertical="bottom" textRotation="0" wrapText="true" indent="0" shrinkToFit="false"/>
      <protection locked="true" hidden="false"/>
    </xf>
    <xf numFmtId="164" fontId="0" fillId="0" borderId="5" xfId="23" applyFont="true" applyBorder="true" applyAlignment="true" applyProtection="false">
      <alignment horizontal="center" vertical="center" textRotation="0" wrapText="true" indent="0" shrinkToFit="false"/>
      <protection locked="true" hidden="false"/>
    </xf>
    <xf numFmtId="167" fontId="0" fillId="0" borderId="5" xfId="23" applyFont="true" applyBorder="true" applyAlignment="true" applyProtection="false">
      <alignment horizontal="center" vertical="center" textRotation="0" wrapText="false" indent="0" shrinkToFit="false"/>
      <protection locked="true" hidden="false"/>
    </xf>
    <xf numFmtId="165" fontId="0" fillId="0" borderId="5" xfId="20" applyFont="true" applyBorder="true" applyAlignment="true" applyProtection="false">
      <alignment horizontal="center" vertical="center" textRotation="0" wrapText="false" indent="0" shrinkToFit="false"/>
      <protection locked="true" hidden="false"/>
    </xf>
    <xf numFmtId="164" fontId="12" fillId="4" borderId="5" xfId="0" applyFont="true" applyBorder="true" applyAlignment="true" applyProtection="false">
      <alignment horizontal="general" vertical="center" textRotation="0" wrapText="false" indent="0" shrinkToFit="false"/>
      <protection locked="true" hidden="false"/>
    </xf>
    <xf numFmtId="164" fontId="12" fillId="4" borderId="0" xfId="0" applyFont="true" applyBorder="true" applyAlignment="true" applyProtection="false">
      <alignment horizontal="general" vertical="center" textRotation="0" wrapText="false" indent="0" shrinkToFit="false"/>
      <protection locked="true" hidden="false"/>
    </xf>
    <xf numFmtId="167" fontId="0" fillId="0" borderId="5" xfId="17" applyFont="true" applyBorder="true" applyAlignment="true" applyProtection="true">
      <alignment horizontal="center" vertical="center" textRotation="0" wrapText="true" indent="0" shrinkToFit="false"/>
      <protection locked="true" hidden="false"/>
    </xf>
    <xf numFmtId="164" fontId="0" fillId="3" borderId="5" xfId="23" applyFont="true" applyBorder="true" applyAlignment="true" applyProtection="false">
      <alignment horizontal="center" vertical="bottom" textRotation="0" wrapText="false" indent="0" shrinkToFit="false"/>
      <protection locked="true" hidden="false"/>
    </xf>
    <xf numFmtId="165" fontId="0" fillId="3" borderId="5" xfId="20" applyFont="true" applyBorder="true" applyAlignment="true" applyProtection="false">
      <alignment horizontal="left" vertical="bottom" textRotation="0" wrapText="false" indent="0" shrinkToFit="false"/>
      <protection locked="true" hidden="false"/>
    </xf>
    <xf numFmtId="164" fontId="0" fillId="3" borderId="6" xfId="23" applyFont="true" applyBorder="true" applyAlignment="true" applyProtection="false">
      <alignment horizontal="center" vertical="bottom" textRotation="0" wrapText="false" indent="0" shrinkToFit="false"/>
      <protection locked="true" hidden="false"/>
    </xf>
    <xf numFmtId="165" fontId="0" fillId="3" borderId="0" xfId="20" applyFont="true" applyBorder="true" applyAlignment="true" applyProtection="false">
      <alignment horizontal="left" vertical="bottom" textRotation="0" wrapText="false" indent="0" shrinkToFit="false"/>
      <protection locked="true" hidden="false"/>
    </xf>
    <xf numFmtId="165" fontId="0" fillId="0" borderId="0" xfId="23" applyFont="false" applyBorder="false" applyAlignment="true" applyProtection="false">
      <alignment horizontal="center" vertical="center" textRotation="0" wrapText="true" indent="0" shrinkToFit="false"/>
      <protection locked="true" hidden="false"/>
    </xf>
    <xf numFmtId="164" fontId="0" fillId="2" borderId="0" xfId="23" applyFont="true" applyBorder="true" applyAlignment="true" applyProtection="false">
      <alignment horizontal="center" vertical="bottom" textRotation="0" wrapText="false" indent="0" shrinkToFit="false"/>
      <protection locked="true" hidden="false"/>
    </xf>
    <xf numFmtId="165" fontId="0" fillId="2" borderId="0" xfId="20" applyFont="true" applyBorder="true" applyAlignment="true" applyProtection="false">
      <alignment horizontal="left" vertical="bottom" textRotation="0" wrapText="false" indent="0" shrinkToFit="false"/>
      <protection locked="true" hidden="false"/>
    </xf>
    <xf numFmtId="164" fontId="13" fillId="2" borderId="4" xfId="23" applyFont="true" applyBorder="true" applyAlignment="true" applyProtection="false">
      <alignment horizontal="center" vertical="center" textRotation="0" wrapText="true" indent="0" shrinkToFit="false"/>
      <protection locked="true" hidden="false"/>
    </xf>
    <xf numFmtId="164" fontId="12" fillId="4" borderId="7" xfId="0" applyFont="true" applyBorder="true" applyAlignment="true" applyProtection="false">
      <alignment horizontal="general" vertical="center" textRotation="0" wrapText="false" indent="0" shrinkToFit="false"/>
      <protection locked="true" hidden="false"/>
    </xf>
    <xf numFmtId="164" fontId="12" fillId="4" borderId="8" xfId="0" applyFont="true" applyBorder="true" applyAlignment="true" applyProtection="false">
      <alignment horizontal="general" vertical="center" textRotation="0" wrapText="false" indent="0" shrinkToFit="false"/>
      <protection locked="true" hidden="false"/>
    </xf>
    <xf numFmtId="164" fontId="12" fillId="0" borderId="9" xfId="0" applyFont="true" applyBorder="true" applyAlignment="true" applyProtection="false">
      <alignment horizontal="general" vertical="center" textRotation="0" wrapText="false" indent="0" shrinkToFit="false"/>
      <protection locked="true" hidden="false"/>
    </xf>
    <xf numFmtId="164" fontId="12" fillId="4" borderId="10" xfId="0" applyFont="true" applyBorder="true" applyAlignment="true" applyProtection="false">
      <alignment horizontal="general" vertical="center" textRotation="0" wrapText="false" indent="0" shrinkToFit="false"/>
      <protection locked="true" hidden="false"/>
    </xf>
    <xf numFmtId="164" fontId="12" fillId="4" borderId="11" xfId="0" applyFont="true" applyBorder="true" applyAlignment="true" applyProtection="false">
      <alignment horizontal="general" vertical="center" textRotation="0" wrapText="false" indent="0" shrinkToFit="false"/>
      <protection locked="true" hidden="false"/>
    </xf>
    <xf numFmtId="164" fontId="0" fillId="3" borderId="12" xfId="23" applyFont="true" applyBorder="true" applyAlignment="true" applyProtection="false">
      <alignment horizontal="center" vertical="center" textRotation="0" wrapText="false" indent="0" shrinkToFit="false"/>
      <protection locked="true" hidden="false"/>
    </xf>
    <xf numFmtId="164" fontId="0" fillId="3" borderId="12" xfId="23" applyFont="true" applyBorder="true" applyAlignment="true" applyProtection="false">
      <alignment horizontal="center" vertical="bottom" textRotation="0" wrapText="true" indent="0" shrinkToFit="false"/>
      <protection locked="true" hidden="false"/>
    </xf>
    <xf numFmtId="164" fontId="12" fillId="4" borderId="13" xfId="0" applyFont="true" applyBorder="true" applyAlignment="true" applyProtection="false">
      <alignment horizontal="center" vertical="center" textRotation="0" wrapText="false" indent="0" shrinkToFit="false"/>
      <protection locked="true" hidden="false"/>
    </xf>
    <xf numFmtId="164" fontId="0" fillId="0" borderId="0" xfId="23" applyFont="true" applyBorder="false" applyAlignment="true" applyProtection="false">
      <alignment horizontal="center" vertical="center" textRotation="0" wrapText="true" indent="0" shrinkToFit="false"/>
      <protection locked="true" hidden="false"/>
    </xf>
    <xf numFmtId="164" fontId="0" fillId="0" borderId="0" xfId="23" applyFont="true" applyBorder="true" applyAlignment="true" applyProtection="false">
      <alignment horizontal="center" vertical="center" textRotation="0" wrapText="false" indent="0" shrinkToFit="false"/>
      <protection locked="true" hidden="false"/>
    </xf>
    <xf numFmtId="164" fontId="0" fillId="0" borderId="6" xfId="23" applyFont="true" applyBorder="true" applyAlignment="true" applyProtection="false">
      <alignment horizontal="center" vertical="center" textRotation="0" wrapText="false" indent="0" shrinkToFit="false"/>
      <protection locked="true" hidden="false"/>
    </xf>
    <xf numFmtId="164" fontId="0" fillId="0" borderId="0" xfId="23" applyFont="true" applyBorder="true" applyAlignment="true" applyProtection="false">
      <alignment horizontal="justify" vertical="bottom" textRotation="0" wrapText="true" indent="0" shrinkToFit="false"/>
      <protection locked="true" hidden="false"/>
    </xf>
    <xf numFmtId="164" fontId="0" fillId="0" borderId="0" xfId="23" applyFont="true" applyBorder="true" applyAlignment="true" applyProtection="false">
      <alignment horizontal="center" vertical="center" textRotation="0" wrapText="true" indent="0" shrinkToFit="false"/>
      <protection locked="true" hidden="false"/>
    </xf>
    <xf numFmtId="167" fontId="0" fillId="0" borderId="0" xfId="23" applyFont="true" applyBorder="true" applyAlignment="true" applyProtection="false">
      <alignment horizontal="center" vertical="center" textRotation="0" wrapText="false" indent="0" shrinkToFit="false"/>
      <protection locked="true" hidden="false"/>
    </xf>
    <xf numFmtId="165" fontId="0" fillId="0" borderId="0" xfId="20" applyFont="true" applyBorder="true" applyAlignment="true" applyProtection="false">
      <alignment horizontal="center" vertical="center" textRotation="0" wrapText="false" indent="0" shrinkToFit="false"/>
      <protection locked="true" hidden="false"/>
    </xf>
    <xf numFmtId="164" fontId="9" fillId="3" borderId="5" xfId="23" applyFont="true" applyBorder="true" applyAlignment="true" applyProtection="false">
      <alignment horizontal="center" vertical="bottom" textRotation="0" wrapText="false" indent="0" shrinkToFit="false"/>
      <protection locked="true" hidden="false"/>
    </xf>
    <xf numFmtId="168" fontId="9" fillId="3" borderId="5" xfId="23" applyFont="true" applyBorder="true" applyAlignment="true" applyProtection="false">
      <alignment horizontal="right" vertical="center" textRotation="0" wrapText="false" indent="0" shrinkToFit="false"/>
      <protection locked="true" hidden="false"/>
    </xf>
    <xf numFmtId="164" fontId="9" fillId="3" borderId="14" xfId="23" applyFont="true" applyBorder="true" applyAlignment="true" applyProtection="false">
      <alignment horizontal="center" vertical="bottom" textRotation="0" wrapText="false" indent="0" shrinkToFit="false"/>
      <protection locked="true" hidden="false"/>
    </xf>
    <xf numFmtId="164" fontId="8" fillId="2" borderId="14" xfId="23" applyFont="true" applyBorder="true" applyAlignment="true" applyProtection="false">
      <alignment horizontal="center" vertical="bottom" textRotation="0" wrapText="false" indent="0" shrinkToFit="false"/>
      <protection locked="true" hidden="false"/>
    </xf>
    <xf numFmtId="168" fontId="8" fillId="2" borderId="0" xfId="23"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15" fillId="0" borderId="0" xfId="0" applyFont="true" applyBorder="false" applyAlignment="true" applyProtection="false">
      <alignment horizontal="general" vertical="center" textRotation="0" wrapText="true" indent="0" shrinkToFit="false"/>
      <protection locked="true" hidden="false"/>
    </xf>
    <xf numFmtId="164" fontId="15"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7" fillId="0" borderId="15" xfId="0" applyFont="true" applyBorder="true" applyAlignment="true" applyProtection="false">
      <alignment horizontal="center" vertical="top" textRotation="0" wrapText="true" indent="0" shrinkToFit="false"/>
      <protection locked="true" hidden="false"/>
    </xf>
    <xf numFmtId="164" fontId="8"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9" fillId="3" borderId="16" xfId="0" applyFont="true" applyBorder="true" applyAlignment="true" applyProtection="false">
      <alignment horizontal="center" vertical="center" textRotation="0" wrapText="false" indent="0" shrinkToFit="false"/>
      <protection locked="true" hidden="false"/>
    </xf>
    <xf numFmtId="164" fontId="9" fillId="3" borderId="17" xfId="0" applyFont="true" applyBorder="true" applyAlignment="true" applyProtection="false">
      <alignment horizontal="center" vertical="center" textRotation="0" wrapText="false" indent="0" shrinkToFit="false"/>
      <protection locked="true" hidden="false"/>
    </xf>
    <xf numFmtId="164" fontId="9" fillId="3" borderId="18" xfId="0" applyFont="true" applyBorder="true" applyAlignment="true" applyProtection="false">
      <alignment horizontal="center" vertical="center" textRotation="0" wrapText="true" indent="0" shrinkToFit="false"/>
      <protection locked="true" hidden="false"/>
    </xf>
    <xf numFmtId="164" fontId="9" fillId="3" borderId="19" xfId="0" applyFont="true" applyBorder="true" applyAlignment="true" applyProtection="false">
      <alignment horizontal="center" vertical="center" textRotation="0" wrapText="true" indent="0" shrinkToFit="false"/>
      <protection locked="true" hidden="false"/>
    </xf>
    <xf numFmtId="164" fontId="0" fillId="0" borderId="20" xfId="0" applyFont="true" applyBorder="true" applyAlignment="true" applyProtection="false">
      <alignment horizontal="center" vertical="bottom" textRotation="0" wrapText="false" indent="0" shrinkToFit="false"/>
      <protection locked="true" hidden="false"/>
    </xf>
    <xf numFmtId="164" fontId="0" fillId="0" borderId="21" xfId="0" applyFont="true" applyBorder="true" applyAlignment="true" applyProtection="false">
      <alignment horizontal="left" vertical="center" textRotation="0" wrapText="false" indent="0" shrinkToFit="false"/>
      <protection locked="true" hidden="false"/>
    </xf>
    <xf numFmtId="164" fontId="0" fillId="0" borderId="22" xfId="0" applyFont="true" applyBorder="true" applyAlignment="true" applyProtection="false">
      <alignment horizontal="center" vertical="center" textRotation="0" wrapText="false" indent="0" shrinkToFit="false"/>
      <protection locked="true" hidden="false"/>
    </xf>
    <xf numFmtId="164" fontId="9" fillId="3" borderId="23" xfId="0" applyFont="true" applyBorder="true" applyAlignment="true" applyProtection="false">
      <alignment horizontal="center" vertical="bottom" textRotation="0" wrapText="false" indent="0" shrinkToFit="false"/>
      <protection locked="true" hidden="false"/>
    </xf>
    <xf numFmtId="169" fontId="0" fillId="0" borderId="24" xfId="0" applyFont="true" applyBorder="true" applyAlignment="true" applyProtection="false">
      <alignment horizontal="center" vertical="center" textRotation="0" wrapText="false" indent="0" shrinkToFit="false"/>
      <protection locked="true" hidden="false"/>
    </xf>
    <xf numFmtId="164" fontId="0" fillId="0" borderId="25" xfId="0" applyFont="true" applyBorder="true" applyAlignment="true" applyProtection="false">
      <alignment horizontal="center" vertical="bottom" textRotation="0" wrapText="false" indent="0" shrinkToFit="false"/>
      <protection locked="true" hidden="false"/>
    </xf>
    <xf numFmtId="164" fontId="0" fillId="0" borderId="3" xfId="0" applyFont="true" applyBorder="true" applyAlignment="true" applyProtection="false">
      <alignment horizontal="left" vertical="center" textRotation="0" wrapText="false" indent="0" shrinkToFit="false"/>
      <protection locked="true" hidden="false"/>
    </xf>
    <xf numFmtId="164" fontId="0" fillId="0" borderId="24" xfId="0" applyFont="true" applyBorder="true" applyAlignment="true" applyProtection="false">
      <alignment horizontal="center" vertical="center" textRotation="0" wrapText="false" indent="0" shrinkToFit="false"/>
      <protection locked="true" hidden="false"/>
    </xf>
    <xf numFmtId="171" fontId="7" fillId="3" borderId="23" xfId="19" applyFont="true" applyBorder="true" applyAlignment="true" applyProtection="true">
      <alignment horizontal="center" vertical="bottom" textRotation="0" wrapText="false" indent="0" shrinkToFit="false"/>
      <protection locked="true" hidden="false"/>
    </xf>
    <xf numFmtId="169" fontId="16" fillId="0" borderId="24" xfId="19" applyFont="true" applyBorder="true" applyAlignment="true" applyProtection="true">
      <alignment horizontal="center" vertical="center" textRotation="0" wrapText="false" indent="0" shrinkToFit="false"/>
      <protection locked="true" hidden="false"/>
    </xf>
    <xf numFmtId="164" fontId="9" fillId="3" borderId="26" xfId="0" applyFont="true" applyBorder="true" applyAlignment="true" applyProtection="false">
      <alignment horizontal="center" vertical="bottom" textRotation="0" wrapText="false" indent="0" shrinkToFit="false"/>
      <protection locked="true" hidden="false"/>
    </xf>
    <xf numFmtId="169" fontId="0" fillId="0" borderId="27" xfId="0" applyFont="true" applyBorder="true" applyAlignment="true" applyProtection="false">
      <alignment horizontal="center" vertical="center" textRotation="0" wrapText="false" indent="0" shrinkToFit="false"/>
      <protection locked="true" hidden="false"/>
    </xf>
    <xf numFmtId="164" fontId="0" fillId="0" borderId="28" xfId="0" applyFont="true" applyBorder="true" applyAlignment="true" applyProtection="false">
      <alignment horizontal="center" vertical="center" textRotation="0" wrapText="false" indent="0" shrinkToFit="false"/>
      <protection locked="true" hidden="false"/>
    </xf>
    <xf numFmtId="164" fontId="0" fillId="0" borderId="29" xfId="0" applyFont="true" applyBorder="true" applyAlignment="true" applyProtection="false">
      <alignment horizontal="left" vertical="center" textRotation="0" wrapText="false" indent="0" shrinkToFit="false"/>
      <protection locked="true" hidden="false"/>
    </xf>
    <xf numFmtId="164" fontId="0" fillId="0" borderId="27"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9" fillId="0" borderId="16" xfId="0" applyFont="true" applyBorder="true" applyAlignment="true" applyProtection="false">
      <alignment horizontal="center" vertical="bottom" textRotation="0" wrapText="false" indent="0" shrinkToFit="false"/>
      <protection locked="true" hidden="false"/>
    </xf>
    <xf numFmtId="169" fontId="9" fillId="3" borderId="17" xfId="0" applyFont="true" applyBorder="true" applyAlignment="true" applyProtection="false">
      <alignment horizontal="center" vertical="center" textRotation="0" wrapText="false" indent="0" shrinkToFit="false"/>
      <protection locked="true" hidden="false"/>
    </xf>
    <xf numFmtId="164" fontId="17" fillId="0" borderId="0" xfId="0" applyFont="true" applyBorder="true" applyAlignment="true" applyProtection="false">
      <alignment horizontal="left" vertical="center" textRotation="0" wrapText="true" indent="0" shrinkToFit="false"/>
      <protection locked="true" hidden="false"/>
    </xf>
    <xf numFmtId="164" fontId="15" fillId="0" borderId="0" xfId="0" applyFont="true" applyBorder="false" applyAlignment="true" applyProtection="false">
      <alignment horizontal="center" vertical="center" textRotation="0" wrapText="true" indent="0" shrinkToFit="false"/>
      <protection locked="true" hidden="false"/>
    </xf>
    <xf numFmtId="164" fontId="15" fillId="0" borderId="0" xfId="0" applyFont="true" applyBorder="false" applyAlignment="true" applyProtection="false">
      <alignment horizontal="general" vertical="bottom" textRotation="0" wrapText="true" indent="0" shrinkToFit="false"/>
      <protection locked="true" hidden="false"/>
    </xf>
    <xf numFmtId="166" fontId="15" fillId="0" borderId="0" xfId="21" applyFont="true" applyBorder="true" applyAlignment="true" applyProtection="true">
      <alignment horizontal="center" vertical="center" textRotation="0" wrapText="true" indent="0" shrinkToFit="false"/>
      <protection locked="true" hidden="false"/>
    </xf>
    <xf numFmtId="164" fontId="18" fillId="0" borderId="0" xfId="0" applyFont="true" applyBorder="true" applyAlignment="true" applyProtection="false">
      <alignment horizontal="center" vertical="bottom" textRotation="0" wrapText="fals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true" applyAlignment="true" applyProtection="false">
      <alignment horizontal="center" vertical="top" textRotation="0" wrapText="false" indent="0" shrinkToFit="false"/>
      <protection locked="true" hidden="false"/>
    </xf>
    <xf numFmtId="164" fontId="7" fillId="0" borderId="0" xfId="0" applyFont="true" applyBorder="false" applyAlignment="true" applyProtection="false">
      <alignment horizontal="general" vertical="top" textRotation="0" wrapText="true" indent="0" shrinkToFit="false"/>
      <protection locked="true" hidden="false"/>
    </xf>
    <xf numFmtId="164" fontId="19" fillId="2" borderId="1" xfId="0" applyFont="true" applyBorder="true" applyAlignment="true" applyProtection="false">
      <alignment horizontal="center" vertical="center" textRotation="0" wrapText="true" indent="0" shrinkToFit="false"/>
      <protection locked="true" hidden="false"/>
    </xf>
    <xf numFmtId="164" fontId="20" fillId="0" borderId="0" xfId="0" applyFont="true" applyBorder="true" applyAlignment="true" applyProtection="false">
      <alignment horizontal="right" vertical="top" textRotation="0" wrapText="true" indent="0" shrinkToFit="false"/>
      <protection locked="true" hidden="false"/>
    </xf>
    <xf numFmtId="164" fontId="21" fillId="3" borderId="3" xfId="0" applyFont="true" applyBorder="true" applyAlignment="true" applyProtection="false">
      <alignment horizontal="center" vertical="center" textRotation="0" wrapText="true" indent="0" shrinkToFit="false"/>
      <protection locked="true" hidden="false"/>
    </xf>
    <xf numFmtId="164" fontId="21" fillId="3" borderId="3" xfId="0" applyFont="true" applyBorder="true" applyAlignment="true" applyProtection="false">
      <alignment horizontal="justify" vertical="center" textRotation="0" wrapText="true" indent="0" shrinkToFit="false"/>
      <protection locked="true" hidden="false"/>
    </xf>
    <xf numFmtId="164" fontId="15" fillId="5" borderId="0" xfId="0" applyFont="true" applyBorder="false" applyAlignment="true" applyProtection="false">
      <alignment horizontal="general" vertical="bottom" textRotation="0" wrapText="true" indent="0" shrinkToFit="false"/>
      <protection locked="true" hidden="false"/>
    </xf>
    <xf numFmtId="164" fontId="21" fillId="0" borderId="3" xfId="0" applyFont="true" applyBorder="true" applyAlignment="true" applyProtection="false">
      <alignment horizontal="center" vertical="center" textRotation="0" wrapText="true" indent="0" shrinkToFit="false"/>
      <protection locked="true" hidden="false"/>
    </xf>
    <xf numFmtId="166" fontId="21" fillId="0" borderId="3" xfId="21" applyFont="true" applyBorder="true" applyAlignment="true" applyProtection="true">
      <alignment horizontal="center" vertical="center" textRotation="0" wrapText="true" indent="0" shrinkToFit="false"/>
      <protection locked="true" hidden="false"/>
    </xf>
    <xf numFmtId="164" fontId="10" fillId="0" borderId="3" xfId="0" applyFont="true" applyBorder="true" applyAlignment="true" applyProtection="false">
      <alignment horizontal="center" vertical="center" textRotation="0" wrapText="true" indent="0" shrinkToFit="false"/>
      <protection locked="true" hidden="false"/>
    </xf>
    <xf numFmtId="172" fontId="22" fillId="4" borderId="3" xfId="25" applyFont="true" applyBorder="true" applyAlignment="true" applyProtection="false">
      <alignment horizontal="center" vertical="center" textRotation="0" wrapText="false" indent="0" shrinkToFit="false"/>
      <protection locked="true" hidden="false"/>
    </xf>
    <xf numFmtId="164" fontId="10" fillId="0" borderId="3" xfId="0" applyFont="true" applyBorder="true" applyAlignment="true" applyProtection="false">
      <alignment horizontal="left" vertical="center" textRotation="0" wrapText="true" indent="0" shrinkToFit="false"/>
      <protection locked="true" hidden="false"/>
    </xf>
    <xf numFmtId="166" fontId="10" fillId="0" borderId="3" xfId="21" applyFont="true" applyBorder="true" applyAlignment="true" applyProtection="true">
      <alignment horizontal="center" vertical="center" textRotation="0" wrapText="true" indent="0" shrinkToFit="false"/>
      <protection locked="true" hidden="false"/>
    </xf>
    <xf numFmtId="164" fontId="10" fillId="0" borderId="3" xfId="0" applyFont="true" applyBorder="true" applyAlignment="true" applyProtection="false">
      <alignment horizontal="justify" vertical="center" textRotation="0" wrapText="true" indent="0" shrinkToFit="false"/>
      <protection locked="true" hidden="false"/>
    </xf>
    <xf numFmtId="164" fontId="22" fillId="4" borderId="3" xfId="25" applyFont="true" applyBorder="true" applyAlignment="true" applyProtection="false">
      <alignment horizontal="center" vertical="center" textRotation="0" wrapText="false" indent="0" shrinkToFit="false"/>
      <protection locked="true" hidden="false"/>
    </xf>
    <xf numFmtId="172" fontId="22" fillId="4" borderId="3" xfId="25" applyFont="true" applyBorder="true" applyAlignment="true" applyProtection="false">
      <alignment horizontal="justify" vertical="center" textRotation="0" wrapText="false" indent="0" shrinkToFit="false"/>
      <protection locked="true" hidden="false"/>
    </xf>
    <xf numFmtId="166" fontId="22" fillId="4" borderId="3" xfId="21" applyFont="true" applyBorder="true" applyAlignment="true" applyProtection="true">
      <alignment horizontal="center" vertical="center" textRotation="0" wrapText="false" indent="0" shrinkToFit="false"/>
      <protection locked="true" hidden="false"/>
    </xf>
    <xf numFmtId="166" fontId="22" fillId="4" borderId="3" xfId="21" applyFont="true" applyBorder="true" applyAlignment="true" applyProtection="true">
      <alignment horizontal="right" vertical="center" textRotation="0" wrapText="false" indent="0" shrinkToFit="false"/>
      <protection locked="true" hidden="false"/>
    </xf>
    <xf numFmtId="164" fontId="21" fillId="0" borderId="0" xfId="0" applyFont="true" applyBorder="true" applyAlignment="true" applyProtection="false">
      <alignment horizontal="right" vertical="top" textRotation="0" wrapText="true" indent="0" shrinkToFit="false"/>
      <protection locked="true" hidden="false"/>
    </xf>
    <xf numFmtId="164" fontId="21" fillId="0" borderId="0" xfId="0" applyFont="true" applyBorder="false" applyAlignment="true" applyProtection="false">
      <alignment horizontal="general" vertical="top" textRotation="0" wrapText="true" indent="0" shrinkToFit="false"/>
      <protection locked="true" hidden="false"/>
    </xf>
    <xf numFmtId="166" fontId="21" fillId="0" borderId="0" xfId="21" applyFont="true" applyBorder="true" applyAlignment="true" applyProtection="true">
      <alignment horizontal="center" vertical="top" textRotation="0" wrapText="true" indent="0" shrinkToFit="false"/>
      <protection locked="true" hidden="false"/>
    </xf>
    <xf numFmtId="164" fontId="15" fillId="0" borderId="0" xfId="0" applyFont="true" applyBorder="false" applyAlignment="true" applyProtection="false">
      <alignment horizontal="general" vertical="top" textRotation="0" wrapText="true" indent="0" shrinkToFit="false"/>
      <protection locked="true" hidden="false"/>
    </xf>
    <xf numFmtId="171" fontId="0" fillId="0" borderId="0" xfId="0" applyFont="false" applyBorder="false" applyAlignment="false" applyProtection="false">
      <alignment horizontal="general" vertical="bottom" textRotation="0" wrapText="false" indent="0" shrinkToFit="false"/>
      <protection locked="true" hidden="false"/>
    </xf>
    <xf numFmtId="168" fontId="0" fillId="0" borderId="0" xfId="0" applyFont="false" applyBorder="false" applyAlignment="false" applyProtection="false">
      <alignment horizontal="general"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71" fontId="0" fillId="0" borderId="5" xfId="0" applyFont="false" applyBorder="true" applyAlignment="false" applyProtection="false">
      <alignment horizontal="general" vertical="bottom" textRotation="0" wrapText="false" indent="0" shrinkToFit="false"/>
      <protection locked="true" hidden="false"/>
    </xf>
    <xf numFmtId="168" fontId="0" fillId="0" borderId="5" xfId="0" applyFont="false" applyBorder="true" applyAlignment="false" applyProtection="false">
      <alignment horizontal="general" vertical="bottom" textRotation="0" wrapText="false" indent="0" shrinkToFit="false"/>
      <protection locked="true" hidden="false"/>
    </xf>
  </cellXfs>
  <cellStyles count="12">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Moeda 2" xfId="20" builtinId="53" customBuiltin="true"/>
    <cellStyle name="Moeda 3" xfId="21" builtinId="53" customBuiltin="true"/>
    <cellStyle name="Moeda 4" xfId="22" builtinId="53" customBuiltin="true"/>
    <cellStyle name="Normal 2" xfId="23" builtinId="53" customBuiltin="true"/>
    <cellStyle name="Normal 3" xfId="24" builtinId="53" customBuiltin="true"/>
    <cellStyle name="Normal 5 2" xfId="25"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53735"/>
      <rgbColor rgb="FFEEECE1"/>
      <rgbColor rgb="FFCCFFFF"/>
      <rgbColor rgb="FF660066"/>
      <rgbColor rgb="FFD99694"/>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wmf"/>
</Relationships>
</file>

<file path=xl/drawings/_rels/drawing2.xml.rels><?xml version="1.0" encoding="UTF-8"?>
<Relationships xmlns="http://schemas.openxmlformats.org/package/2006/relationships"><Relationship Id="rId1" Type="http://schemas.openxmlformats.org/officeDocument/2006/relationships/image" Target="../media/image2.wmf"/><Relationship Id="rId2" Type="http://schemas.openxmlformats.org/officeDocument/2006/relationships/image" Target="../media/image3.wmf"/>
</Relationships>
</file>

<file path=xl/drawings/_rels/drawing3.xml.rels><?xml version="1.0" encoding="UTF-8"?>
<Relationships xmlns="http://schemas.openxmlformats.org/package/2006/relationships"><Relationship Id="rId1" Type="http://schemas.openxmlformats.org/officeDocument/2006/relationships/image" Target="../media/image4.jpeg"/><Relationship Id="rId2" Type="http://schemas.openxmlformats.org/officeDocument/2006/relationships/image" Target="../media/image5.wmf"/><Relationship Id="rId3" Type="http://schemas.openxmlformats.org/officeDocument/2006/relationships/image" Target="../media/image6.wmf"/>
</Relationships>
</file>

<file path=xl/drawings/_rels/drawing4.xml.rels><?xml version="1.0" encoding="UTF-8"?>
<Relationships xmlns="http://schemas.openxmlformats.org/package/2006/relationships"><Relationship Id="rId1" Type="http://schemas.openxmlformats.org/officeDocument/2006/relationships/image" Target="../media/image7.wmf"/>
</Relationships>
</file>

<file path=xl/drawings/_rels/drawing5.xml.rels><?xml version="1.0" encoding="UTF-8"?>
<Relationships xmlns="http://schemas.openxmlformats.org/package/2006/relationships"><Relationship Id="rId1" Type="http://schemas.openxmlformats.org/officeDocument/2006/relationships/image" Target="../media/image8.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3013560</xdr:colOff>
      <xdr:row>0</xdr:row>
      <xdr:rowOff>59400</xdr:rowOff>
    </xdr:from>
    <xdr:to>
      <xdr:col>2</xdr:col>
      <xdr:colOff>3622320</xdr:colOff>
      <xdr:row>0</xdr:row>
      <xdr:rowOff>713880</xdr:rowOff>
    </xdr:to>
    <xdr:pic>
      <xdr:nvPicPr>
        <xdr:cNvPr id="0" name="Imagem 1" descr=""/>
        <xdr:cNvPicPr/>
      </xdr:nvPicPr>
      <xdr:blipFill>
        <a:blip r:embed="rId1"/>
        <a:stretch/>
      </xdr:blipFill>
      <xdr:spPr>
        <a:xfrm>
          <a:off x="4484520" y="59400"/>
          <a:ext cx="608760" cy="654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3</xdr:col>
      <xdr:colOff>416520</xdr:colOff>
      <xdr:row>0</xdr:row>
      <xdr:rowOff>0</xdr:rowOff>
    </xdr:from>
    <xdr:to>
      <xdr:col>3</xdr:col>
      <xdr:colOff>418680</xdr:colOff>
      <xdr:row>0</xdr:row>
      <xdr:rowOff>728640</xdr:rowOff>
    </xdr:to>
    <xdr:pic>
      <xdr:nvPicPr>
        <xdr:cNvPr id="1" name="Figuras 1" descr=""/>
        <xdr:cNvPicPr/>
      </xdr:nvPicPr>
      <xdr:blipFill>
        <a:blip r:embed="rId1"/>
        <a:stretch/>
      </xdr:blipFill>
      <xdr:spPr>
        <a:xfrm>
          <a:off x="1897200" y="0"/>
          <a:ext cx="2160" cy="728640"/>
        </a:xfrm>
        <a:prstGeom prst="rect">
          <a:avLst/>
        </a:prstGeom>
        <a:ln>
          <a:noFill/>
        </a:ln>
      </xdr:spPr>
    </xdr:pic>
    <xdr:clientData/>
  </xdr:twoCellAnchor>
  <xdr:twoCellAnchor editAs="oneCell">
    <xdr:from>
      <xdr:col>3</xdr:col>
      <xdr:colOff>3114720</xdr:colOff>
      <xdr:row>0</xdr:row>
      <xdr:rowOff>49680</xdr:rowOff>
    </xdr:from>
    <xdr:to>
      <xdr:col>3</xdr:col>
      <xdr:colOff>3723480</xdr:colOff>
      <xdr:row>0</xdr:row>
      <xdr:rowOff>685080</xdr:rowOff>
    </xdr:to>
    <xdr:pic>
      <xdr:nvPicPr>
        <xdr:cNvPr id="2" name="Imagem 2" descr=""/>
        <xdr:cNvPicPr/>
      </xdr:nvPicPr>
      <xdr:blipFill>
        <a:blip r:embed="rId2"/>
        <a:stretch/>
      </xdr:blipFill>
      <xdr:spPr>
        <a:xfrm>
          <a:off x="4595400" y="49680"/>
          <a:ext cx="608760" cy="6354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57240</xdr:colOff>
      <xdr:row>22</xdr:row>
      <xdr:rowOff>19080</xdr:rowOff>
    </xdr:from>
    <xdr:to>
      <xdr:col>6</xdr:col>
      <xdr:colOff>75240</xdr:colOff>
      <xdr:row>23</xdr:row>
      <xdr:rowOff>304200</xdr:rowOff>
    </xdr:to>
    <xdr:pic>
      <xdr:nvPicPr>
        <xdr:cNvPr id="3" name="Imagem 1" descr=""/>
        <xdr:cNvPicPr/>
      </xdr:nvPicPr>
      <xdr:blipFill>
        <a:blip r:embed="rId1"/>
        <a:stretch/>
      </xdr:blipFill>
      <xdr:spPr>
        <a:xfrm>
          <a:off x="57240" y="4991040"/>
          <a:ext cx="3888720" cy="475560"/>
        </a:xfrm>
        <a:prstGeom prst="rect">
          <a:avLst/>
        </a:prstGeom>
        <a:ln>
          <a:noFill/>
        </a:ln>
      </xdr:spPr>
    </xdr:pic>
    <xdr:clientData/>
  </xdr:twoCellAnchor>
  <xdr:twoCellAnchor editAs="oneCell">
    <xdr:from>
      <xdr:col>5</xdr:col>
      <xdr:colOff>235440</xdr:colOff>
      <xdr:row>0</xdr:row>
      <xdr:rowOff>28440</xdr:rowOff>
    </xdr:from>
    <xdr:to>
      <xdr:col>6</xdr:col>
      <xdr:colOff>152640</xdr:colOff>
      <xdr:row>0</xdr:row>
      <xdr:rowOff>580320</xdr:rowOff>
    </xdr:to>
    <xdr:pic>
      <xdr:nvPicPr>
        <xdr:cNvPr id="4" name="Imagem 2" descr=""/>
        <xdr:cNvPicPr/>
      </xdr:nvPicPr>
      <xdr:blipFill>
        <a:blip r:embed="rId2"/>
        <a:stretch/>
      </xdr:blipFill>
      <xdr:spPr>
        <a:xfrm>
          <a:off x="3461040" y="28440"/>
          <a:ext cx="562320" cy="551880"/>
        </a:xfrm>
        <a:prstGeom prst="rect">
          <a:avLst/>
        </a:prstGeom>
        <a:ln>
          <a:noFill/>
        </a:ln>
      </xdr:spPr>
    </xdr:pic>
    <xdr:clientData/>
  </xdr:twoCellAnchor>
  <xdr:twoCellAnchor editAs="oneCell">
    <xdr:from>
      <xdr:col>4</xdr:col>
      <xdr:colOff>390600</xdr:colOff>
      <xdr:row>0</xdr:row>
      <xdr:rowOff>19080</xdr:rowOff>
    </xdr:from>
    <xdr:to>
      <xdr:col>5</xdr:col>
      <xdr:colOff>343440</xdr:colOff>
      <xdr:row>0</xdr:row>
      <xdr:rowOff>570960</xdr:rowOff>
    </xdr:to>
    <xdr:pic>
      <xdr:nvPicPr>
        <xdr:cNvPr id="5" name="Imagem 3" descr=""/>
        <xdr:cNvPicPr/>
      </xdr:nvPicPr>
      <xdr:blipFill>
        <a:blip r:embed="rId3"/>
        <a:stretch/>
      </xdr:blipFill>
      <xdr:spPr>
        <a:xfrm>
          <a:off x="2971080" y="19080"/>
          <a:ext cx="597960" cy="551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2031120</xdr:colOff>
      <xdr:row>0</xdr:row>
      <xdr:rowOff>97200</xdr:rowOff>
    </xdr:from>
    <xdr:to>
      <xdr:col>2</xdr:col>
      <xdr:colOff>2637000</xdr:colOff>
      <xdr:row>0</xdr:row>
      <xdr:rowOff>721440</xdr:rowOff>
    </xdr:to>
    <xdr:pic>
      <xdr:nvPicPr>
        <xdr:cNvPr id="6" name="Imagem 1" descr=""/>
        <xdr:cNvPicPr/>
      </xdr:nvPicPr>
      <xdr:blipFill>
        <a:blip r:embed="rId1"/>
        <a:stretch/>
      </xdr:blipFill>
      <xdr:spPr>
        <a:xfrm>
          <a:off x="3078720" y="97200"/>
          <a:ext cx="605880" cy="6242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336960</xdr:colOff>
      <xdr:row>0</xdr:row>
      <xdr:rowOff>11880</xdr:rowOff>
    </xdr:from>
    <xdr:to>
      <xdr:col>4</xdr:col>
      <xdr:colOff>2880</xdr:colOff>
      <xdr:row>0</xdr:row>
      <xdr:rowOff>666360</xdr:rowOff>
    </xdr:to>
    <xdr:pic>
      <xdr:nvPicPr>
        <xdr:cNvPr id="7" name="Imagem 1" descr=""/>
        <xdr:cNvPicPr/>
      </xdr:nvPicPr>
      <xdr:blipFill>
        <a:blip r:embed="rId1"/>
        <a:stretch/>
      </xdr:blipFill>
      <xdr:spPr>
        <a:xfrm>
          <a:off x="2786760" y="11880"/>
          <a:ext cx="663840" cy="65448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M26"/>
  <sheetViews>
    <sheetView showFormulas="false" showGridLines="false" showRowColHeaders="true" showZeros="true" rightToLeft="false" tabSelected="true" showOutlineSymbols="true" defaultGridColor="true" view="normal" topLeftCell="B1" colorId="64" zoomScale="90" zoomScaleNormal="90" zoomScalePageLayoutView="100" workbookViewId="0">
      <selection pane="topLeft" activeCell="I30" activeCellId="0" sqref="I30"/>
    </sheetView>
  </sheetViews>
  <sheetFormatPr defaultRowHeight="15" zeroHeight="false" outlineLevelRow="0" outlineLevelCol="0"/>
  <cols>
    <col collapsed="false" customWidth="true" hidden="false" outlineLevel="0" max="1" min="1" style="0" width="5.28"/>
    <col collapsed="false" customWidth="true" hidden="false" outlineLevel="0" max="2" min="2" style="0" width="15.57"/>
    <col collapsed="false" customWidth="true" hidden="false" outlineLevel="0" max="3" min="3" style="0" width="72.86"/>
    <col collapsed="false" customWidth="true" hidden="false" outlineLevel="0" max="4" min="4" style="0" width="6.15"/>
    <col collapsed="false" customWidth="true" hidden="false" outlineLevel="0" max="5" min="5" style="0" width="14.15"/>
    <col collapsed="false" customWidth="true" hidden="false" outlineLevel="0" max="6" min="6" style="1" width="8.29"/>
    <col collapsed="false" customWidth="true" hidden="false" outlineLevel="0" max="7" min="7" style="0" width="20.86"/>
    <col collapsed="false" customWidth="true" hidden="false" outlineLevel="0" max="8" min="8" style="0" width="15"/>
    <col collapsed="false" customWidth="true" hidden="false" outlineLevel="0" max="13" min="9" style="0" width="10.85"/>
    <col collapsed="false" customWidth="true" hidden="false" outlineLevel="0" max="1025" min="14" style="0" width="8.57"/>
  </cols>
  <sheetData>
    <row r="1" customFormat="false" ht="67.5" hidden="false" customHeight="true" outlineLevel="0" collapsed="false">
      <c r="A1" s="2" t="s">
        <v>0</v>
      </c>
      <c r="B1" s="2"/>
      <c r="C1" s="2"/>
      <c r="D1" s="2"/>
      <c r="E1" s="2"/>
      <c r="F1" s="2"/>
      <c r="G1" s="2"/>
      <c r="H1" s="3"/>
      <c r="I1" s="1"/>
      <c r="J1" s="4"/>
    </row>
    <row r="2" customFormat="false" ht="7.5" hidden="false" customHeight="true" outlineLevel="0" collapsed="false">
      <c r="A2" s="5" t="s">
        <v>1</v>
      </c>
      <c r="B2" s="5"/>
      <c r="C2" s="5"/>
      <c r="D2" s="5"/>
      <c r="E2" s="5"/>
      <c r="F2" s="5"/>
      <c r="G2" s="5"/>
      <c r="H2" s="6"/>
      <c r="I2" s="1"/>
      <c r="J2" s="7"/>
    </row>
    <row r="3" customFormat="false" ht="33.75" hidden="false" customHeight="true" outlineLevel="0" collapsed="false">
      <c r="A3" s="8" t="s">
        <v>2</v>
      </c>
      <c r="B3" s="8"/>
      <c r="C3" s="8"/>
      <c r="D3" s="8"/>
      <c r="E3" s="8"/>
      <c r="F3" s="8"/>
      <c r="G3" s="8"/>
      <c r="H3" s="9"/>
      <c r="I3" s="1"/>
      <c r="J3" s="4"/>
    </row>
    <row r="4" customFormat="false" ht="15" hidden="false" customHeight="true" outlineLevel="0" collapsed="false">
      <c r="A4" s="10" t="s">
        <v>3</v>
      </c>
      <c r="B4" s="10"/>
      <c r="C4" s="10"/>
      <c r="D4" s="10"/>
      <c r="E4" s="10"/>
      <c r="F4" s="10"/>
      <c r="G4" s="10"/>
      <c r="H4" s="11"/>
      <c r="I4" s="1"/>
      <c r="J4" s="12"/>
    </row>
    <row r="5" customFormat="false" ht="26.25" hidden="false" customHeight="true" outlineLevel="0" collapsed="false">
      <c r="A5" s="13" t="s">
        <v>4</v>
      </c>
      <c r="B5" s="13"/>
      <c r="C5" s="13"/>
      <c r="D5" s="13"/>
      <c r="E5" s="13"/>
      <c r="F5" s="13"/>
      <c r="G5" s="13"/>
      <c r="H5" s="14"/>
      <c r="I5" s="1"/>
      <c r="J5" s="15"/>
    </row>
    <row r="6" customFormat="false" ht="21" hidden="false" customHeight="true" outlineLevel="0" collapsed="false">
      <c r="A6" s="16" t="s">
        <v>5</v>
      </c>
      <c r="B6" s="16"/>
      <c r="C6" s="16"/>
      <c r="D6" s="16"/>
      <c r="E6" s="16"/>
      <c r="F6" s="16"/>
      <c r="G6" s="16"/>
      <c r="H6" s="17"/>
      <c r="I6" s="1"/>
      <c r="J6" s="1"/>
    </row>
    <row r="7" customFormat="false" ht="19.5" hidden="false" customHeight="true" outlineLevel="0" collapsed="false">
      <c r="A7" s="18" t="s">
        <v>6</v>
      </c>
      <c r="B7" s="18"/>
      <c r="C7" s="18"/>
      <c r="D7" s="18"/>
      <c r="E7" s="18"/>
      <c r="F7" s="18"/>
      <c r="G7" s="18"/>
      <c r="H7" s="19"/>
      <c r="I7" s="1"/>
      <c r="J7" s="1"/>
    </row>
    <row r="8" customFormat="false" ht="29.25" hidden="false" customHeight="true" outlineLevel="0" collapsed="false">
      <c r="A8" s="20" t="s">
        <v>7</v>
      </c>
      <c r="B8" s="20" t="s">
        <v>8</v>
      </c>
      <c r="C8" s="20" t="s">
        <v>9</v>
      </c>
      <c r="D8" s="20" t="s">
        <v>10</v>
      </c>
      <c r="E8" s="20" t="s">
        <v>11</v>
      </c>
      <c r="F8" s="21" t="s">
        <v>12</v>
      </c>
      <c r="G8" s="21" t="s">
        <v>13</v>
      </c>
      <c r="H8" s="1"/>
      <c r="I8" s="1"/>
      <c r="J8" s="1"/>
      <c r="K8" s="1"/>
      <c r="L8" s="1"/>
      <c r="M8" s="1"/>
    </row>
    <row r="9" customFormat="false" ht="30" hidden="false" customHeight="true" outlineLevel="0" collapsed="false">
      <c r="A9" s="22" t="n">
        <v>1</v>
      </c>
      <c r="B9" s="23" t="s">
        <v>14</v>
      </c>
      <c r="C9" s="24" t="s">
        <v>15</v>
      </c>
      <c r="D9" s="25" t="s">
        <v>16</v>
      </c>
      <c r="E9" s="26" t="n">
        <v>174.35</v>
      </c>
      <c r="F9" s="22" t="n">
        <f aca="false">SUM('Memória de Cálculo'!E11,'Memória de Cálculo'!E26,'Memória de Cálculo'!E41,'Memória de Cálculo'!E57,'Memória de Cálculo'!E85,'Memória de Cálculo'!E100)</f>
        <v>15</v>
      </c>
      <c r="G9" s="26" t="n">
        <f aca="false">ROUNDDOWN(E9*F9,2)</f>
        <v>2615.25</v>
      </c>
      <c r="H9" s="27"/>
      <c r="I9" s="27"/>
      <c r="J9" s="27"/>
      <c r="K9" s="27"/>
    </row>
    <row r="10" customFormat="false" ht="30" hidden="false" customHeight="false" outlineLevel="0" collapsed="false">
      <c r="A10" s="22" t="n">
        <v>2</v>
      </c>
      <c r="B10" s="28" t="s">
        <v>17</v>
      </c>
      <c r="C10" s="24" t="s">
        <v>18</v>
      </c>
      <c r="D10" s="23" t="s">
        <v>19</v>
      </c>
      <c r="E10" s="26" t="n">
        <v>267.19</v>
      </c>
      <c r="F10" s="22" t="n">
        <f aca="false">SUM('Memória de Cálculo'!E12,'Memória de Cálculo'!E27,'Memória de Cálculo'!E42,'Memória de Cálculo'!E58,'Memória de Cálculo'!E86,'Memória de Cálculo'!E101)</f>
        <v>15</v>
      </c>
      <c r="G10" s="26" t="n">
        <f aca="false">ROUNDDOWN(E10*F10,2)</f>
        <v>4007.85</v>
      </c>
      <c r="H10" s="27"/>
      <c r="I10" s="27"/>
      <c r="J10" s="27"/>
      <c r="K10" s="27"/>
      <c r="L10" s="27"/>
      <c r="M10" s="27"/>
    </row>
    <row r="11" customFormat="false" ht="45" hidden="false" customHeight="false" outlineLevel="0" collapsed="false">
      <c r="A11" s="22" t="n">
        <v>5</v>
      </c>
      <c r="B11" s="28" t="s">
        <v>20</v>
      </c>
      <c r="C11" s="24" t="s">
        <v>21</v>
      </c>
      <c r="D11" s="23" t="s">
        <v>19</v>
      </c>
      <c r="E11" s="26" t="n">
        <v>1414.78</v>
      </c>
      <c r="F11" s="22" t="n">
        <f aca="false">SUM('Memória de Cálculo'!E13,'Memória de Cálculo'!E28,'Memória de Cálculo'!E43,'Memória de Cálculo'!E59,'Memória de Cálculo'!E87,'Memória de Cálculo'!E102)</f>
        <v>15</v>
      </c>
      <c r="G11" s="26" t="n">
        <f aca="false">ROUNDDOWN(E11*F11,2)</f>
        <v>21221.7</v>
      </c>
      <c r="H11" s="27"/>
      <c r="I11" s="27"/>
      <c r="J11" s="27"/>
      <c r="K11" s="27"/>
      <c r="L11" s="27"/>
      <c r="M11" s="27"/>
    </row>
    <row r="12" customFormat="false" ht="30" hidden="false" customHeight="false" outlineLevel="0" collapsed="false">
      <c r="A12" s="22" t="n">
        <v>7</v>
      </c>
      <c r="B12" s="28" t="s">
        <v>22</v>
      </c>
      <c r="C12" s="24" t="s">
        <v>23</v>
      </c>
      <c r="D12" s="23" t="s">
        <v>24</v>
      </c>
      <c r="E12" s="26" t="n">
        <v>17.61</v>
      </c>
      <c r="F12" s="22" t="n">
        <f aca="false">SUM('Memória de Cálculo'!E14,'Memória de Cálculo'!E29,'Memória de Cálculo'!E48,'Memória de Cálculo'!E64,'Memória de Cálculo'!E76,'Memória de Cálculo'!E91,'Memória de Cálculo'!E103)</f>
        <v>1192</v>
      </c>
      <c r="G12" s="26" t="n">
        <f aca="false">ROUNDDOWN(E12*F12,2)</f>
        <v>20991.12</v>
      </c>
      <c r="H12" s="27"/>
      <c r="I12" s="27"/>
      <c r="J12" s="27"/>
      <c r="K12" s="27"/>
      <c r="L12" s="27"/>
      <c r="M12" s="27"/>
    </row>
    <row r="13" customFormat="false" ht="75" hidden="false" customHeight="false" outlineLevel="0" collapsed="false">
      <c r="A13" s="22" t="n">
        <v>8</v>
      </c>
      <c r="B13" s="28" t="s">
        <v>25</v>
      </c>
      <c r="C13" s="24" t="s">
        <v>26</v>
      </c>
      <c r="D13" s="23" t="s">
        <v>24</v>
      </c>
      <c r="E13" s="26" t="n">
        <v>1.65</v>
      </c>
      <c r="F13" s="22" t="n">
        <f aca="false">SUM('Memória de Cálculo'!E15,'Memória de Cálculo'!E45,'Memória de Cálculo'!E61,'Memória de Cálculo'!E74)</f>
        <v>1470</v>
      </c>
      <c r="G13" s="26" t="n">
        <f aca="false">ROUNDDOWN(E13*F13,2)</f>
        <v>2425.5</v>
      </c>
      <c r="H13" s="27"/>
      <c r="I13" s="27"/>
      <c r="J13" s="27"/>
      <c r="K13" s="27"/>
      <c r="L13" s="27"/>
      <c r="M13" s="27"/>
    </row>
    <row r="14" customFormat="false" ht="75" hidden="false" customHeight="false" outlineLevel="0" collapsed="false">
      <c r="A14" s="22" t="n">
        <v>9</v>
      </c>
      <c r="B14" s="28" t="s">
        <v>27</v>
      </c>
      <c r="C14" s="24" t="s">
        <v>28</v>
      </c>
      <c r="D14" s="23" t="s">
        <v>24</v>
      </c>
      <c r="E14" s="26" t="n">
        <v>3.07</v>
      </c>
      <c r="F14" s="22" t="n">
        <f aca="false">SUM('Memória de Cálculo'!E16,'Memória de Cálculo'!E30,'Memória de Cálculo'!E46,'Memória de Cálculo'!E62,'Memória de Cálculo'!E75)</f>
        <v>1458</v>
      </c>
      <c r="G14" s="26" t="n">
        <f aca="false">ROUNDDOWN(E14*F14,2)</f>
        <v>4476.06</v>
      </c>
      <c r="H14" s="27"/>
      <c r="I14" s="27"/>
      <c r="J14" s="27"/>
      <c r="K14" s="27"/>
      <c r="L14" s="27"/>
      <c r="M14" s="27"/>
    </row>
    <row r="15" customFormat="false" ht="75" hidden="false" customHeight="false" outlineLevel="0" collapsed="false">
      <c r="A15" s="22" t="n">
        <v>10</v>
      </c>
      <c r="B15" s="28" t="s">
        <v>29</v>
      </c>
      <c r="C15" s="24" t="s">
        <v>30</v>
      </c>
      <c r="D15" s="23" t="s">
        <v>24</v>
      </c>
      <c r="E15" s="26" t="n">
        <v>4.05</v>
      </c>
      <c r="F15" s="22" t="n">
        <f aca="false">SUM('Memória de Cálculo'!E31,'Memória de Cálculo'!E89,'Memória de Cálculo'!E104)</f>
        <v>1105</v>
      </c>
      <c r="G15" s="26" t="n">
        <f aca="false">ROUNDDOWN(E15*F15,2)</f>
        <v>4475.25</v>
      </c>
      <c r="H15" s="27"/>
      <c r="I15" s="27"/>
      <c r="J15" s="27"/>
      <c r="K15" s="27"/>
      <c r="L15" s="27"/>
      <c r="M15" s="27"/>
    </row>
    <row r="16" customFormat="false" ht="45" hidden="false" customHeight="false" outlineLevel="0" collapsed="false">
      <c r="A16" s="22" t="n">
        <v>11</v>
      </c>
      <c r="B16" s="29" t="s">
        <v>31</v>
      </c>
      <c r="C16" s="24" t="s">
        <v>32</v>
      </c>
      <c r="D16" s="25" t="s">
        <v>19</v>
      </c>
      <c r="E16" s="26" t="n">
        <v>599.85</v>
      </c>
      <c r="F16" s="22" t="n">
        <f aca="false">SUM('Memória de Cálculo'!E47,'Memória de Cálculo'!E63,'Memória de Cálculo'!E90,'Memória de Cálculo'!E105)</f>
        <v>6</v>
      </c>
      <c r="G16" s="26" t="n">
        <f aca="false">ROUNDDOWN(E16*F16,2)</f>
        <v>3599.1</v>
      </c>
      <c r="H16" s="27"/>
      <c r="I16" s="27"/>
      <c r="J16" s="27"/>
      <c r="K16" s="27"/>
      <c r="L16" s="27"/>
      <c r="M16" s="27"/>
    </row>
    <row r="17" s="32" customFormat="true" ht="30" hidden="false" customHeight="false" outlineLevel="0" collapsed="false">
      <c r="A17" s="22" t="n">
        <v>14</v>
      </c>
      <c r="B17" s="28" t="s">
        <v>33</v>
      </c>
      <c r="C17" s="24" t="s">
        <v>34</v>
      </c>
      <c r="D17" s="25" t="s">
        <v>35</v>
      </c>
      <c r="E17" s="30" t="n">
        <v>1.31</v>
      </c>
      <c r="F17" s="22" t="n">
        <f aca="false">F12</f>
        <v>1192</v>
      </c>
      <c r="G17" s="26" t="n">
        <f aca="false">ROUNDDOWN(E17*F17,2)</f>
        <v>1561.52</v>
      </c>
      <c r="H17" s="31"/>
    </row>
    <row r="18" s="32" customFormat="true" ht="30" hidden="false" customHeight="false" outlineLevel="0" collapsed="false">
      <c r="A18" s="22" t="n">
        <v>15</v>
      </c>
      <c r="B18" s="28" t="s">
        <v>36</v>
      </c>
      <c r="C18" s="24" t="s">
        <v>37</v>
      </c>
      <c r="D18" s="25" t="s">
        <v>38</v>
      </c>
      <c r="E18" s="30" t="n">
        <v>169.76</v>
      </c>
      <c r="F18" s="22" t="n">
        <f aca="false">40*3</f>
        <v>120</v>
      </c>
      <c r="G18" s="26" t="n">
        <f aca="false">ROUNDDOWN(E18*F18,2)</f>
        <v>20371.2</v>
      </c>
      <c r="H18" s="31"/>
    </row>
    <row r="19" s="32" customFormat="true" ht="15" hidden="false" customHeight="false" outlineLevel="0" collapsed="false">
      <c r="A19" s="33" t="s">
        <v>39</v>
      </c>
      <c r="B19" s="33"/>
      <c r="C19" s="33"/>
      <c r="D19" s="33"/>
      <c r="E19" s="33"/>
      <c r="F19" s="33"/>
      <c r="G19" s="34" t="n">
        <f aca="false">SUM(G9:G18)</f>
        <v>85744.55</v>
      </c>
    </row>
    <row r="20" customFormat="false" ht="15" hidden="false" customHeight="false" outlineLevel="0" collapsed="false">
      <c r="A20" s="32"/>
      <c r="B20" s="32"/>
      <c r="C20" s="32"/>
      <c r="D20" s="32"/>
      <c r="E20" s="32"/>
      <c r="F20" s="35"/>
      <c r="G20" s="32"/>
    </row>
    <row r="22" customFormat="false" ht="15" hidden="false" customHeight="false" outlineLevel="0" collapsed="false">
      <c r="A22" s="36" t="s">
        <v>40</v>
      </c>
      <c r="B22" s="36"/>
      <c r="C22" s="36"/>
      <c r="D22" s="36"/>
      <c r="E22" s="36"/>
      <c r="F22" s="36"/>
      <c r="G22" s="37" t="n">
        <f aca="false">G19</f>
        <v>85744.55</v>
      </c>
    </row>
    <row r="23" customFormat="false" ht="15" hidden="false" customHeight="false" outlineLevel="0" collapsed="false">
      <c r="A23" s="36" t="s">
        <v>41</v>
      </c>
      <c r="B23" s="36"/>
      <c r="C23" s="36"/>
      <c r="D23" s="36"/>
      <c r="E23" s="36"/>
      <c r="F23" s="36"/>
      <c r="G23" s="38" t="n">
        <f aca="false">ROUNDDOWN(G22*20%,2)</f>
        <v>17148.91</v>
      </c>
    </row>
    <row r="24" customFormat="false" ht="15" hidden="false" customHeight="false" outlineLevel="0" collapsed="false">
      <c r="A24" s="39" t="s">
        <v>42</v>
      </c>
      <c r="B24" s="39"/>
      <c r="C24" s="39"/>
      <c r="D24" s="39"/>
      <c r="E24" s="39"/>
      <c r="F24" s="39"/>
      <c r="G24" s="40" t="n">
        <f aca="false">ROUNDDOWN(G22+G23,2)</f>
        <v>102893.46</v>
      </c>
    </row>
    <row r="25" customFormat="false" ht="15" hidden="false" customHeight="false" outlineLevel="0" collapsed="false">
      <c r="H25" s="41"/>
    </row>
    <row r="26" customFormat="false" ht="15" hidden="false" customHeight="false" outlineLevel="0" collapsed="false">
      <c r="A26" s="41" t="s">
        <v>43</v>
      </c>
      <c r="B26" s="41"/>
      <c r="C26" s="41"/>
      <c r="D26" s="41"/>
      <c r="E26" s="41"/>
      <c r="F26" s="41"/>
      <c r="G26" s="41"/>
    </row>
  </sheetData>
  <mergeCells count="11">
    <mergeCell ref="A1:G1"/>
    <mergeCell ref="A2:G2"/>
    <mergeCell ref="A3:G3"/>
    <mergeCell ref="A4:G4"/>
    <mergeCell ref="A5:G5"/>
    <mergeCell ref="A6:G6"/>
    <mergeCell ref="A7:G7"/>
    <mergeCell ref="A19:F19"/>
    <mergeCell ref="A22:F22"/>
    <mergeCell ref="A23:F23"/>
    <mergeCell ref="A24:F24"/>
  </mergeCells>
  <printOptions headings="false" gridLines="false" gridLinesSet="true" horizontalCentered="false" verticalCentered="false"/>
  <pageMargins left="0.25" right="0.25"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A1:J125"/>
  <sheetViews>
    <sheetView showFormulas="false" showGridLines="false" showRowColHeaders="true" showZeros="true" rightToLeft="false" tabSelected="false" showOutlineSymbols="true" defaultGridColor="true" view="normal" topLeftCell="A115" colorId="64" zoomScale="60" zoomScaleNormal="60" zoomScalePageLayoutView="80" workbookViewId="0">
      <selection pane="topLeft" activeCell="G58" activeCellId="0" sqref="G58"/>
    </sheetView>
  </sheetViews>
  <sheetFormatPr defaultRowHeight="15" zeroHeight="false" outlineLevelRow="0" outlineLevelCol="0"/>
  <cols>
    <col collapsed="false" customWidth="true" hidden="false" outlineLevel="0" max="1" min="1" style="42" width="2.42"/>
    <col collapsed="false" customWidth="true" hidden="false" outlineLevel="0" max="2" min="2" style="42" width="5.28"/>
    <col collapsed="false" customWidth="true" hidden="false" outlineLevel="0" max="3" min="3" style="42" width="13.29"/>
    <col collapsed="false" customWidth="true" hidden="false" outlineLevel="0" max="4" min="4" style="43" width="61.42"/>
    <col collapsed="false" customWidth="true" hidden="false" outlineLevel="0" max="5" min="5" style="42" width="6.15"/>
    <col collapsed="false" customWidth="true" hidden="false" outlineLevel="0" max="6" min="6" style="42" width="7.42"/>
    <col collapsed="false" customWidth="true" hidden="false" outlineLevel="0" max="7" min="7" style="42" width="13.01"/>
    <col collapsed="false" customWidth="true" hidden="false" outlineLevel="0" max="8" min="8" style="42" width="13.86"/>
    <col collapsed="false" customWidth="true" hidden="false" outlineLevel="0" max="9" min="9" style="44" width="21.29"/>
    <col collapsed="false" customWidth="true" hidden="false" outlineLevel="0" max="10" min="10" style="45" width="11.86"/>
    <col collapsed="false" customWidth="true" hidden="false" outlineLevel="0" max="1025" min="11" style="42" width="9.14"/>
  </cols>
  <sheetData>
    <row r="1" customFormat="false" ht="67.5" hidden="false" customHeight="true" outlineLevel="0" collapsed="false">
      <c r="A1" s="2" t="s">
        <v>0</v>
      </c>
      <c r="B1" s="2"/>
      <c r="C1" s="2"/>
      <c r="D1" s="2"/>
      <c r="E1" s="2"/>
      <c r="F1" s="2"/>
      <c r="G1" s="2"/>
      <c r="H1" s="2"/>
      <c r="I1" s="2"/>
      <c r="J1" s="4"/>
    </row>
    <row r="2" customFormat="false" ht="7.5" hidden="false" customHeight="true" outlineLevel="0" collapsed="false">
      <c r="A2" s="5" t="s">
        <v>1</v>
      </c>
      <c r="B2" s="5"/>
      <c r="C2" s="5"/>
      <c r="D2" s="5"/>
      <c r="E2" s="5"/>
      <c r="F2" s="5"/>
      <c r="G2" s="5"/>
      <c r="H2" s="5"/>
      <c r="I2" s="5"/>
      <c r="J2" s="7"/>
    </row>
    <row r="3" customFormat="false" ht="33.75" hidden="false" customHeight="true" outlineLevel="0" collapsed="false">
      <c r="A3" s="8" t="s">
        <v>2</v>
      </c>
      <c r="B3" s="8"/>
      <c r="C3" s="8"/>
      <c r="D3" s="8"/>
      <c r="E3" s="8"/>
      <c r="F3" s="8"/>
      <c r="G3" s="8"/>
      <c r="H3" s="8"/>
      <c r="I3" s="8"/>
      <c r="J3" s="4"/>
    </row>
    <row r="4" customFormat="false" ht="15" hidden="false" customHeight="true" outlineLevel="0" collapsed="false">
      <c r="A4" s="10" t="s">
        <v>3</v>
      </c>
      <c r="B4" s="10"/>
      <c r="C4" s="10"/>
      <c r="D4" s="10"/>
      <c r="E4" s="10"/>
      <c r="F4" s="10"/>
      <c r="G4" s="10"/>
      <c r="H4" s="10"/>
      <c r="I4" s="10"/>
      <c r="J4" s="12"/>
    </row>
    <row r="5" customFormat="false" ht="26.25" hidden="false" customHeight="true" outlineLevel="0" collapsed="false">
      <c r="A5" s="13" t="s">
        <v>4</v>
      </c>
      <c r="B5" s="13"/>
      <c r="C5" s="13"/>
      <c r="D5" s="13"/>
      <c r="E5" s="13"/>
      <c r="F5" s="13"/>
      <c r="G5" s="13"/>
      <c r="H5" s="13"/>
      <c r="I5" s="13"/>
      <c r="J5" s="15"/>
    </row>
    <row r="6" customFormat="false" ht="18" hidden="false" customHeight="true" outlineLevel="0" collapsed="false">
      <c r="A6" s="46" t="s">
        <v>44</v>
      </c>
      <c r="B6" s="46"/>
      <c r="C6" s="46"/>
      <c r="D6" s="46"/>
      <c r="E6" s="46"/>
      <c r="F6" s="46"/>
      <c r="G6" s="46"/>
      <c r="H6" s="46"/>
      <c r="I6" s="46"/>
      <c r="J6" s="1"/>
    </row>
    <row r="7" customFormat="false" ht="19.5" hidden="false" customHeight="true" outlineLevel="0" collapsed="false">
      <c r="A7" s="47" t="s">
        <v>45</v>
      </c>
      <c r="B7" s="47"/>
      <c r="C7" s="47"/>
      <c r="D7" s="47"/>
      <c r="E7" s="47"/>
      <c r="F7" s="47"/>
      <c r="G7" s="47"/>
      <c r="H7" s="47"/>
      <c r="I7" s="47"/>
      <c r="J7" s="1"/>
    </row>
    <row r="8" customFormat="false" ht="21" hidden="false" customHeight="false" outlineLevel="0" collapsed="false">
      <c r="A8" s="48"/>
      <c r="B8" s="49" t="s">
        <v>46</v>
      </c>
      <c r="C8" s="49"/>
      <c r="D8" s="49"/>
      <c r="E8" s="49"/>
      <c r="F8" s="49"/>
      <c r="G8" s="49"/>
      <c r="H8" s="49"/>
      <c r="I8" s="49"/>
    </row>
    <row r="9" customFormat="false" ht="15" hidden="false" customHeight="false" outlineLevel="0" collapsed="false">
      <c r="B9" s="50"/>
      <c r="C9" s="50"/>
      <c r="D9" s="51"/>
      <c r="E9" s="50"/>
      <c r="F9" s="50"/>
      <c r="G9" s="50"/>
      <c r="H9" s="50"/>
    </row>
    <row r="10" customFormat="false" ht="15" hidden="false" customHeight="false" outlineLevel="0" collapsed="false">
      <c r="B10" s="52" t="s">
        <v>7</v>
      </c>
      <c r="C10" s="52" t="s">
        <v>47</v>
      </c>
      <c r="D10" s="53" t="s">
        <v>48</v>
      </c>
      <c r="E10" s="54" t="s">
        <v>49</v>
      </c>
      <c r="F10" s="54" t="s">
        <v>10</v>
      </c>
      <c r="G10" s="54" t="s">
        <v>50</v>
      </c>
      <c r="H10" s="54" t="s">
        <v>13</v>
      </c>
      <c r="I10" s="55" t="s">
        <v>51</v>
      </c>
    </row>
    <row r="11" customFormat="false" ht="45" hidden="false" customHeight="false" outlineLevel="0" collapsed="false">
      <c r="B11" s="56" t="n">
        <v>1</v>
      </c>
      <c r="C11" s="56" t="s">
        <v>14</v>
      </c>
      <c r="D11" s="57" t="s">
        <v>15</v>
      </c>
      <c r="E11" s="56" t="n">
        <v>6</v>
      </c>
      <c r="F11" s="58" t="s">
        <v>16</v>
      </c>
      <c r="G11" s="59" t="n">
        <v>174.35</v>
      </c>
      <c r="H11" s="60" t="n">
        <f aca="false">PRODUCT(E11,G11)</f>
        <v>1046.1</v>
      </c>
    </row>
    <row r="12" customFormat="false" ht="30" hidden="false" customHeight="false" outlineLevel="0" collapsed="false">
      <c r="B12" s="56" t="n">
        <v>2</v>
      </c>
      <c r="C12" s="61" t="s">
        <v>17</v>
      </c>
      <c r="D12" s="57" t="s">
        <v>18</v>
      </c>
      <c r="E12" s="56" t="n">
        <v>6</v>
      </c>
      <c r="F12" s="56" t="s">
        <v>19</v>
      </c>
      <c r="G12" s="59" t="n">
        <v>267.19</v>
      </c>
      <c r="H12" s="60" t="n">
        <f aca="false">PRODUCT(E12,G12)</f>
        <v>1603.14</v>
      </c>
    </row>
    <row r="13" customFormat="false" ht="60" hidden="false" customHeight="false" outlineLevel="0" collapsed="false">
      <c r="B13" s="56" t="n">
        <v>3</v>
      </c>
      <c r="C13" s="62" t="s">
        <v>20</v>
      </c>
      <c r="D13" s="57" t="s">
        <v>21</v>
      </c>
      <c r="E13" s="56" t="n">
        <v>6</v>
      </c>
      <c r="F13" s="56" t="s">
        <v>19</v>
      </c>
      <c r="G13" s="59" t="n">
        <v>1414.78</v>
      </c>
      <c r="H13" s="60" t="n">
        <f aca="false">PRODUCT(E13,G13)</f>
        <v>8488.68</v>
      </c>
    </row>
    <row r="14" customFormat="false" ht="30" hidden="false" customHeight="false" outlineLevel="0" collapsed="false">
      <c r="B14" s="56" t="n">
        <v>4</v>
      </c>
      <c r="C14" s="61" t="s">
        <v>22</v>
      </c>
      <c r="D14" s="57" t="s">
        <v>23</v>
      </c>
      <c r="E14" s="56" t="n">
        <f aca="false">514</f>
        <v>514</v>
      </c>
      <c r="F14" s="56" t="s">
        <v>24</v>
      </c>
      <c r="G14" s="59" t="n">
        <v>17.61</v>
      </c>
      <c r="H14" s="60" t="n">
        <f aca="false">PRODUCT(E14,G14)</f>
        <v>9051.54</v>
      </c>
      <c r="I14" s="44" t="s">
        <v>52</v>
      </c>
    </row>
    <row r="15" customFormat="false" ht="75" hidden="false" customHeight="false" outlineLevel="0" collapsed="false">
      <c r="B15" s="56" t="n">
        <v>5</v>
      </c>
      <c r="C15" s="61" t="s">
        <v>25</v>
      </c>
      <c r="D15" s="57" t="s">
        <v>26</v>
      </c>
      <c r="E15" s="56" t="n">
        <f aca="false">2*514</f>
        <v>1028</v>
      </c>
      <c r="F15" s="56" t="s">
        <v>24</v>
      </c>
      <c r="G15" s="59" t="n">
        <v>1.65</v>
      </c>
      <c r="H15" s="60" t="n">
        <f aca="false">PRODUCT(E15,G15)</f>
        <v>1696.2</v>
      </c>
      <c r="I15" s="44" t="s">
        <v>53</v>
      </c>
    </row>
    <row r="16" customFormat="false" ht="75" hidden="false" customHeight="false" outlineLevel="0" collapsed="false">
      <c r="B16" s="56" t="n">
        <v>6</v>
      </c>
      <c r="C16" s="61" t="s">
        <v>27</v>
      </c>
      <c r="D16" s="57" t="s">
        <v>28</v>
      </c>
      <c r="E16" s="56" t="n">
        <v>514</v>
      </c>
      <c r="F16" s="56" t="s">
        <v>24</v>
      </c>
      <c r="G16" s="59" t="n">
        <v>3.07</v>
      </c>
      <c r="H16" s="60" t="n">
        <f aca="false">PRODUCT(E16,G16)</f>
        <v>1577.98</v>
      </c>
      <c r="I16" s="44" t="s">
        <v>54</v>
      </c>
    </row>
    <row r="17" customFormat="false" ht="45" hidden="false" customHeight="false" outlineLevel="0" collapsed="false">
      <c r="B17" s="56" t="n">
        <v>7</v>
      </c>
      <c r="C17" s="61" t="s">
        <v>33</v>
      </c>
      <c r="D17" s="57" t="s">
        <v>34</v>
      </c>
      <c r="E17" s="56" t="n">
        <f aca="false">E14</f>
        <v>514</v>
      </c>
      <c r="F17" s="56" t="s">
        <v>35</v>
      </c>
      <c r="G17" s="63" t="n">
        <v>1.31</v>
      </c>
      <c r="H17" s="60" t="n">
        <f aca="false">PRODUCT(E17,G17)</f>
        <v>673.34</v>
      </c>
    </row>
    <row r="18" customFormat="false" ht="15" hidden="false" customHeight="false" outlineLevel="0" collapsed="false">
      <c r="B18" s="64" t="s">
        <v>39</v>
      </c>
      <c r="C18" s="64"/>
      <c r="D18" s="64"/>
      <c r="E18" s="64"/>
      <c r="F18" s="64"/>
      <c r="G18" s="64"/>
      <c r="H18" s="65" t="n">
        <f aca="false">ROUNDDOWN(SUM(H11:H17),2)</f>
        <v>24136.98</v>
      </c>
    </row>
    <row r="19" customFormat="false" ht="15" hidden="false" customHeight="false" outlineLevel="0" collapsed="false">
      <c r="B19" s="66" t="s">
        <v>41</v>
      </c>
      <c r="C19" s="66"/>
      <c r="D19" s="66"/>
      <c r="E19" s="66"/>
      <c r="F19" s="66"/>
      <c r="G19" s="66"/>
      <c r="H19" s="67" t="n">
        <f aca="false">ROUNDDOWN(H18*20%,2)</f>
        <v>4827.39</v>
      </c>
      <c r="I19" s="68"/>
    </row>
    <row r="20" customFormat="false" ht="15" hidden="false" customHeight="false" outlineLevel="0" collapsed="false">
      <c r="B20" s="69" t="s">
        <v>55</v>
      </c>
      <c r="C20" s="69"/>
      <c r="D20" s="69"/>
      <c r="E20" s="69"/>
      <c r="F20" s="69"/>
      <c r="G20" s="69"/>
      <c r="H20" s="70" t="n">
        <f aca="false">ROUNDDOWN(SUM(H18:H19),2)</f>
        <v>28964.37</v>
      </c>
    </row>
    <row r="21" customFormat="false" ht="15" hidden="false" customHeight="false" outlineLevel="0" collapsed="false">
      <c r="B21" s="50"/>
      <c r="C21" s="50"/>
      <c r="D21" s="51"/>
      <c r="E21" s="50"/>
      <c r="F21" s="50"/>
      <c r="G21" s="50"/>
      <c r="H21" s="50"/>
    </row>
    <row r="22" customFormat="false" ht="21" hidden="false" customHeight="true" outlineLevel="0" collapsed="false">
      <c r="B22" s="50"/>
      <c r="C22" s="50"/>
      <c r="D22" s="51"/>
      <c r="E22" s="50"/>
      <c r="F22" s="50"/>
      <c r="G22" s="50"/>
      <c r="H22" s="50"/>
    </row>
    <row r="23" customFormat="false" ht="21" hidden="false" customHeight="true" outlineLevel="0" collapsed="false">
      <c r="A23" s="48"/>
      <c r="B23" s="71" t="s">
        <v>56</v>
      </c>
      <c r="C23" s="71"/>
      <c r="D23" s="71"/>
      <c r="E23" s="71"/>
      <c r="F23" s="71"/>
      <c r="G23" s="71"/>
      <c r="H23" s="71"/>
      <c r="I23" s="71"/>
    </row>
    <row r="24" customFormat="false" ht="15" hidden="false" customHeight="false" outlineLevel="0" collapsed="false">
      <c r="B24" s="50"/>
      <c r="C24" s="50"/>
      <c r="D24" s="51"/>
      <c r="E24" s="50"/>
      <c r="F24" s="50"/>
      <c r="G24" s="50"/>
      <c r="H24" s="50"/>
    </row>
    <row r="25" customFormat="false" ht="15" hidden="false" customHeight="false" outlineLevel="0" collapsed="false">
      <c r="B25" s="52" t="s">
        <v>7</v>
      </c>
      <c r="C25" s="52" t="s">
        <v>47</v>
      </c>
      <c r="D25" s="53" t="s">
        <v>48</v>
      </c>
      <c r="E25" s="54" t="s">
        <v>49</v>
      </c>
      <c r="F25" s="54" t="s">
        <v>10</v>
      </c>
      <c r="G25" s="54" t="s">
        <v>50</v>
      </c>
      <c r="H25" s="54" t="s">
        <v>13</v>
      </c>
      <c r="I25" s="55" t="s">
        <v>51</v>
      </c>
    </row>
    <row r="26" customFormat="false" ht="45" hidden="false" customHeight="false" outlineLevel="0" collapsed="false">
      <c r="B26" s="56" t="n">
        <v>1</v>
      </c>
      <c r="C26" s="56" t="s">
        <v>14</v>
      </c>
      <c r="D26" s="57" t="s">
        <v>15</v>
      </c>
      <c r="E26" s="56" t="n">
        <v>3</v>
      </c>
      <c r="F26" s="58" t="s">
        <v>16</v>
      </c>
      <c r="G26" s="59" t="n">
        <v>174.35</v>
      </c>
      <c r="H26" s="60" t="n">
        <f aca="false">PRODUCT(E26,G26)</f>
        <v>523.05</v>
      </c>
    </row>
    <row r="27" customFormat="false" ht="30" hidden="false" customHeight="false" outlineLevel="0" collapsed="false">
      <c r="B27" s="56" t="n">
        <v>2</v>
      </c>
      <c r="C27" s="61" t="s">
        <v>17</v>
      </c>
      <c r="D27" s="57" t="s">
        <v>18</v>
      </c>
      <c r="E27" s="56" t="n">
        <v>3</v>
      </c>
      <c r="F27" s="56" t="s">
        <v>19</v>
      </c>
      <c r="G27" s="59" t="n">
        <v>267.19</v>
      </c>
      <c r="H27" s="60" t="n">
        <f aca="false">PRODUCT(E27,G27)</f>
        <v>801.57</v>
      </c>
    </row>
    <row r="28" customFormat="false" ht="60" hidden="false" customHeight="false" outlineLevel="0" collapsed="false">
      <c r="B28" s="56" t="n">
        <v>3</v>
      </c>
      <c r="C28" s="61" t="s">
        <v>20</v>
      </c>
      <c r="D28" s="57" t="s">
        <v>21</v>
      </c>
      <c r="E28" s="56" t="n">
        <v>3</v>
      </c>
      <c r="F28" s="56" t="s">
        <v>19</v>
      </c>
      <c r="G28" s="59" t="n">
        <v>1414.78</v>
      </c>
      <c r="H28" s="60" t="n">
        <f aca="false">PRODUCT(E28,G28)</f>
        <v>4244.34</v>
      </c>
      <c r="J28" s="42"/>
    </row>
    <row r="29" customFormat="false" ht="30" hidden="false" customHeight="false" outlineLevel="0" collapsed="false">
      <c r="B29" s="56" t="n">
        <v>4</v>
      </c>
      <c r="C29" s="62" t="s">
        <v>22</v>
      </c>
      <c r="D29" s="57" t="s">
        <v>23</v>
      </c>
      <c r="E29" s="56" t="n">
        <v>241</v>
      </c>
      <c r="F29" s="56" t="s">
        <v>24</v>
      </c>
      <c r="G29" s="59" t="n">
        <v>17.61</v>
      </c>
      <c r="H29" s="60" t="n">
        <f aca="false">PRODUCT(E29,G29)</f>
        <v>4244.01</v>
      </c>
      <c r="I29" s="44" t="s">
        <v>57</v>
      </c>
    </row>
    <row r="30" customFormat="false" ht="75" hidden="false" customHeight="false" outlineLevel="0" collapsed="false">
      <c r="B30" s="56" t="n">
        <v>5</v>
      </c>
      <c r="C30" s="61" t="s">
        <v>27</v>
      </c>
      <c r="D30" s="57" t="s">
        <v>28</v>
      </c>
      <c r="E30" s="56" t="n">
        <f aca="false">241*3</f>
        <v>723</v>
      </c>
      <c r="F30" s="56" t="s">
        <v>24</v>
      </c>
      <c r="G30" s="59" t="n">
        <v>3.07</v>
      </c>
      <c r="H30" s="60" t="n">
        <f aca="false">PRODUCT(E30,G30)</f>
        <v>2219.61</v>
      </c>
      <c r="I30" s="44" t="s">
        <v>58</v>
      </c>
    </row>
    <row r="31" customFormat="false" ht="75" hidden="false" customHeight="false" outlineLevel="0" collapsed="false">
      <c r="B31" s="56" t="n">
        <v>6</v>
      </c>
      <c r="C31" s="61" t="s">
        <v>29</v>
      </c>
      <c r="D31" s="57" t="s">
        <v>30</v>
      </c>
      <c r="E31" s="56" t="n">
        <v>241</v>
      </c>
      <c r="F31" s="56" t="s">
        <v>24</v>
      </c>
      <c r="G31" s="59" t="n">
        <v>4.05</v>
      </c>
      <c r="H31" s="60" t="n">
        <f aca="false">PRODUCT(E31,G31)</f>
        <v>976.05</v>
      </c>
      <c r="I31" s="44" t="s">
        <v>59</v>
      </c>
    </row>
    <row r="32" customFormat="false" ht="45" hidden="false" customHeight="false" outlineLevel="0" collapsed="false">
      <c r="B32" s="56" t="n">
        <v>7</v>
      </c>
      <c r="C32" s="61" t="s">
        <v>33</v>
      </c>
      <c r="D32" s="57" t="s">
        <v>34</v>
      </c>
      <c r="E32" s="56" t="n">
        <f aca="false">E29</f>
        <v>241</v>
      </c>
      <c r="F32" s="56" t="s">
        <v>35</v>
      </c>
      <c r="G32" s="63" t="n">
        <v>1.31</v>
      </c>
      <c r="H32" s="60" t="n">
        <f aca="false">PRODUCT(E32,G32)</f>
        <v>315.71</v>
      </c>
    </row>
    <row r="33" customFormat="false" ht="15" hidden="false" customHeight="false" outlineLevel="0" collapsed="false">
      <c r="B33" s="64" t="s">
        <v>39</v>
      </c>
      <c r="C33" s="64"/>
      <c r="D33" s="64"/>
      <c r="E33" s="64"/>
      <c r="F33" s="64"/>
      <c r="G33" s="64"/>
      <c r="H33" s="65" t="n">
        <f aca="false">ROUNDDOWN(SUM(H26:H32),2)</f>
        <v>13324.34</v>
      </c>
    </row>
    <row r="34" customFormat="false" ht="15" hidden="false" customHeight="false" outlineLevel="0" collapsed="false">
      <c r="B34" s="66" t="s">
        <v>41</v>
      </c>
      <c r="C34" s="66"/>
      <c r="D34" s="66"/>
      <c r="E34" s="66"/>
      <c r="F34" s="66"/>
      <c r="G34" s="66"/>
      <c r="H34" s="67" t="n">
        <f aca="false">ROUNDDOWN(H33*20%,3)</f>
        <v>2664.868</v>
      </c>
      <c r="I34" s="68"/>
    </row>
    <row r="35" customFormat="false" ht="15" hidden="false" customHeight="false" outlineLevel="0" collapsed="false">
      <c r="B35" s="69" t="s">
        <v>55</v>
      </c>
      <c r="C35" s="69"/>
      <c r="D35" s="69"/>
      <c r="E35" s="69"/>
      <c r="F35" s="69"/>
      <c r="G35" s="69"/>
      <c r="H35" s="70" t="n">
        <f aca="false">ROUNDDOWN(SUM(H33:H34),2)</f>
        <v>15989.2</v>
      </c>
    </row>
    <row r="36" customFormat="false" ht="15" hidden="false" customHeight="false" outlineLevel="0" collapsed="false">
      <c r="B36" s="50"/>
      <c r="C36" s="50"/>
      <c r="D36" s="51"/>
      <c r="E36" s="50"/>
      <c r="F36" s="50"/>
      <c r="G36" s="50"/>
      <c r="H36" s="50"/>
    </row>
    <row r="37" customFormat="false" ht="21" hidden="false" customHeight="true" outlineLevel="0" collapsed="false">
      <c r="B37" s="50"/>
      <c r="C37" s="50"/>
      <c r="D37" s="51"/>
      <c r="E37" s="50"/>
      <c r="F37" s="50"/>
      <c r="G37" s="50"/>
      <c r="H37" s="50"/>
    </row>
    <row r="38" customFormat="false" ht="21" hidden="false" customHeight="true" outlineLevel="0" collapsed="false">
      <c r="A38" s="48"/>
      <c r="B38" s="71" t="s">
        <v>60</v>
      </c>
      <c r="C38" s="71"/>
      <c r="D38" s="71"/>
      <c r="E38" s="71"/>
      <c r="F38" s="71"/>
      <c r="G38" s="71"/>
      <c r="H38" s="71"/>
      <c r="I38" s="71"/>
    </row>
    <row r="39" customFormat="false" ht="15" hidden="false" customHeight="false" outlineLevel="0" collapsed="false">
      <c r="B39" s="50"/>
      <c r="C39" s="50"/>
      <c r="D39" s="51"/>
      <c r="E39" s="50"/>
      <c r="F39" s="50"/>
      <c r="G39" s="50"/>
      <c r="H39" s="50"/>
    </row>
    <row r="40" customFormat="false" ht="15" hidden="false" customHeight="false" outlineLevel="0" collapsed="false">
      <c r="B40" s="52" t="s">
        <v>7</v>
      </c>
      <c r="C40" s="52" t="s">
        <v>47</v>
      </c>
      <c r="D40" s="53" t="s">
        <v>48</v>
      </c>
      <c r="E40" s="54" t="s">
        <v>12</v>
      </c>
      <c r="F40" s="54" t="s">
        <v>10</v>
      </c>
      <c r="G40" s="54" t="s">
        <v>50</v>
      </c>
      <c r="H40" s="54" t="s">
        <v>13</v>
      </c>
      <c r="I40" s="55" t="s">
        <v>51</v>
      </c>
    </row>
    <row r="41" customFormat="false" ht="45" hidden="false" customHeight="false" outlineLevel="0" collapsed="false">
      <c r="B41" s="56" t="n">
        <v>1</v>
      </c>
      <c r="C41" s="56" t="s">
        <v>14</v>
      </c>
      <c r="D41" s="57" t="s">
        <v>15</v>
      </c>
      <c r="E41" s="56" t="n">
        <v>1</v>
      </c>
      <c r="F41" s="58" t="s">
        <v>16</v>
      </c>
      <c r="G41" s="59" t="n">
        <v>174.35</v>
      </c>
      <c r="H41" s="60" t="n">
        <f aca="false">PRODUCT(E41,G41)</f>
        <v>174.35</v>
      </c>
    </row>
    <row r="42" customFormat="false" ht="30" hidden="false" customHeight="false" outlineLevel="0" collapsed="false">
      <c r="B42" s="56" t="n">
        <v>2</v>
      </c>
      <c r="C42" s="72" t="s">
        <v>17</v>
      </c>
      <c r="D42" s="57" t="s">
        <v>18</v>
      </c>
      <c r="E42" s="56" t="n">
        <v>1</v>
      </c>
      <c r="F42" s="56" t="s">
        <v>19</v>
      </c>
      <c r="G42" s="59" t="n">
        <v>267.19</v>
      </c>
      <c r="H42" s="60" t="n">
        <f aca="false">PRODUCT(E42,G42)</f>
        <v>267.19</v>
      </c>
    </row>
    <row r="43" customFormat="false" ht="60" hidden="false" customHeight="false" outlineLevel="0" collapsed="false">
      <c r="B43" s="56" t="n">
        <v>3</v>
      </c>
      <c r="C43" s="73" t="s">
        <v>20</v>
      </c>
      <c r="D43" s="57" t="s">
        <v>21</v>
      </c>
      <c r="E43" s="56" t="n">
        <v>1</v>
      </c>
      <c r="F43" s="56" t="s">
        <v>19</v>
      </c>
      <c r="G43" s="59" t="n">
        <v>1414.78</v>
      </c>
      <c r="H43" s="60" t="n">
        <f aca="false">PRODUCT(E43,G43)</f>
        <v>1414.78</v>
      </c>
    </row>
    <row r="44" s="42" customFormat="true" ht="30" hidden="false" customHeight="false" outlineLevel="0" collapsed="false">
      <c r="B44" s="56" t="n">
        <v>4</v>
      </c>
      <c r="C44" s="62" t="s">
        <v>22</v>
      </c>
      <c r="D44" s="57" t="s">
        <v>23</v>
      </c>
      <c r="E44" s="56" t="n">
        <v>46</v>
      </c>
      <c r="F44" s="56" t="s">
        <v>24</v>
      </c>
      <c r="G44" s="59" t="n">
        <v>17.61</v>
      </c>
      <c r="H44" s="60" t="n">
        <f aca="false">PRODUCT(E44,G44)</f>
        <v>810.06</v>
      </c>
      <c r="I44" s="44" t="s">
        <v>61</v>
      </c>
    </row>
    <row r="45" customFormat="false" ht="75" hidden="false" customHeight="false" outlineLevel="0" collapsed="false">
      <c r="B45" s="56" t="n">
        <v>5</v>
      </c>
      <c r="C45" s="61" t="s">
        <v>25</v>
      </c>
      <c r="D45" s="57" t="s">
        <v>26</v>
      </c>
      <c r="E45" s="56" t="n">
        <f aca="false">2*46</f>
        <v>92</v>
      </c>
      <c r="F45" s="56" t="s">
        <v>24</v>
      </c>
      <c r="G45" s="59" t="n">
        <v>1.65</v>
      </c>
      <c r="H45" s="60" t="n">
        <f aca="false">PRODUCT(E45,G45)</f>
        <v>151.8</v>
      </c>
      <c r="I45" s="44" t="s">
        <v>62</v>
      </c>
    </row>
    <row r="46" customFormat="false" ht="75" hidden="false" customHeight="false" outlineLevel="0" collapsed="false">
      <c r="B46" s="56" t="n">
        <v>6</v>
      </c>
      <c r="C46" s="61" t="s">
        <v>27</v>
      </c>
      <c r="D46" s="57" t="s">
        <v>28</v>
      </c>
      <c r="E46" s="56" t="n">
        <v>46</v>
      </c>
      <c r="F46" s="56" t="s">
        <v>24</v>
      </c>
      <c r="G46" s="59" t="n">
        <v>3.07</v>
      </c>
      <c r="H46" s="60" t="n">
        <f aca="false">PRODUCT(E46,G46)</f>
        <v>141.22</v>
      </c>
      <c r="I46" s="44" t="s">
        <v>63</v>
      </c>
    </row>
    <row r="47" customFormat="false" ht="45" hidden="false" customHeight="false" outlineLevel="0" collapsed="false">
      <c r="B47" s="56" t="n">
        <v>7</v>
      </c>
      <c r="C47" s="74" t="s">
        <v>31</v>
      </c>
      <c r="D47" s="57" t="s">
        <v>32</v>
      </c>
      <c r="E47" s="56" t="n">
        <v>1</v>
      </c>
      <c r="F47" s="58" t="s">
        <v>19</v>
      </c>
      <c r="G47" s="59" t="n">
        <v>599.85</v>
      </c>
      <c r="H47" s="60" t="n">
        <f aca="false">PRODUCT(E47,G47)</f>
        <v>599.85</v>
      </c>
    </row>
    <row r="48" customFormat="false" ht="45" hidden="false" customHeight="false" outlineLevel="0" collapsed="false">
      <c r="B48" s="56" t="n">
        <v>8</v>
      </c>
      <c r="C48" s="61" t="s">
        <v>33</v>
      </c>
      <c r="D48" s="57" t="s">
        <v>34</v>
      </c>
      <c r="E48" s="56" t="n">
        <f aca="false">E44</f>
        <v>46</v>
      </c>
      <c r="F48" s="56" t="s">
        <v>35</v>
      </c>
      <c r="G48" s="63" t="n">
        <v>1.31</v>
      </c>
      <c r="H48" s="60" t="n">
        <f aca="false">PRODUCT(E48,G48)</f>
        <v>60.26</v>
      </c>
    </row>
    <row r="49" customFormat="false" ht="15" hidden="false" customHeight="false" outlineLevel="0" collapsed="false">
      <c r="B49" s="64" t="s">
        <v>39</v>
      </c>
      <c r="C49" s="64"/>
      <c r="D49" s="64"/>
      <c r="E49" s="64"/>
      <c r="F49" s="64"/>
      <c r="G49" s="64"/>
      <c r="H49" s="65" t="n">
        <f aca="false">ROUNDDOWN(SUM(H41:H48),2)</f>
        <v>3619.51</v>
      </c>
    </row>
    <row r="50" customFormat="false" ht="15" hidden="false" customHeight="false" outlineLevel="0" collapsed="false">
      <c r="B50" s="66" t="s">
        <v>41</v>
      </c>
      <c r="C50" s="66"/>
      <c r="D50" s="66"/>
      <c r="E50" s="66"/>
      <c r="F50" s="66"/>
      <c r="G50" s="66"/>
      <c r="H50" s="67" t="n">
        <f aca="false">ROUNDDOWN(H49*20%,2)</f>
        <v>723.9</v>
      </c>
      <c r="I50" s="68"/>
    </row>
    <row r="51" customFormat="false" ht="15" hidden="false" customHeight="false" outlineLevel="0" collapsed="false">
      <c r="B51" s="69" t="s">
        <v>55</v>
      </c>
      <c r="C51" s="69"/>
      <c r="D51" s="69"/>
      <c r="E51" s="69"/>
      <c r="F51" s="69"/>
      <c r="G51" s="69"/>
      <c r="H51" s="70" t="n">
        <f aca="false">ROUNDDOWN(SUM(H49:H50),2)</f>
        <v>4343.41</v>
      </c>
    </row>
    <row r="52" customFormat="false" ht="15" hidden="false" customHeight="false" outlineLevel="0" collapsed="false">
      <c r="B52" s="50"/>
      <c r="C52" s="50"/>
      <c r="D52" s="51"/>
      <c r="E52" s="50"/>
      <c r="F52" s="50"/>
      <c r="G52" s="50"/>
      <c r="H52" s="50"/>
    </row>
    <row r="53" customFormat="false" ht="21" hidden="false" customHeight="true" outlineLevel="0" collapsed="false">
      <c r="B53" s="50"/>
      <c r="C53" s="50"/>
      <c r="D53" s="51"/>
      <c r="E53" s="50"/>
      <c r="F53" s="50"/>
      <c r="G53" s="50"/>
      <c r="H53" s="50"/>
    </row>
    <row r="54" customFormat="false" ht="21" hidden="false" customHeight="true" outlineLevel="0" collapsed="false">
      <c r="A54" s="48"/>
      <c r="B54" s="71" t="s">
        <v>64</v>
      </c>
      <c r="C54" s="71"/>
      <c r="D54" s="71"/>
      <c r="E54" s="71"/>
      <c r="F54" s="71"/>
      <c r="G54" s="71"/>
      <c r="H54" s="71"/>
      <c r="I54" s="71"/>
    </row>
    <row r="55" customFormat="false" ht="15" hidden="false" customHeight="false" outlineLevel="0" collapsed="false">
      <c r="B55" s="50"/>
      <c r="C55" s="50"/>
      <c r="D55" s="51"/>
      <c r="E55" s="50"/>
      <c r="F55" s="50"/>
      <c r="G55" s="50"/>
      <c r="H55" s="50"/>
    </row>
    <row r="56" customFormat="false" ht="15" hidden="false" customHeight="false" outlineLevel="0" collapsed="false">
      <c r="B56" s="52" t="s">
        <v>7</v>
      </c>
      <c r="C56" s="52" t="s">
        <v>47</v>
      </c>
      <c r="D56" s="53" t="s">
        <v>48</v>
      </c>
      <c r="E56" s="54" t="s">
        <v>12</v>
      </c>
      <c r="F56" s="54" t="s">
        <v>10</v>
      </c>
      <c r="G56" s="54" t="s">
        <v>50</v>
      </c>
      <c r="H56" s="54" t="s">
        <v>13</v>
      </c>
      <c r="I56" s="55" t="s">
        <v>51</v>
      </c>
    </row>
    <row r="57" customFormat="false" ht="45" hidden="false" customHeight="false" outlineLevel="0" collapsed="false">
      <c r="B57" s="56" t="n">
        <v>1</v>
      </c>
      <c r="C57" s="56" t="s">
        <v>14</v>
      </c>
      <c r="D57" s="57" t="s">
        <v>15</v>
      </c>
      <c r="E57" s="56" t="n">
        <v>1</v>
      </c>
      <c r="F57" s="58" t="s">
        <v>16</v>
      </c>
      <c r="G57" s="59" t="n">
        <v>174.35</v>
      </c>
      <c r="H57" s="60" t="n">
        <f aca="false">PRODUCT(E57,G57)</f>
        <v>174.35</v>
      </c>
    </row>
    <row r="58" customFormat="false" ht="30" hidden="false" customHeight="false" outlineLevel="0" collapsed="false">
      <c r="B58" s="56" t="n">
        <v>2</v>
      </c>
      <c r="C58" s="72" t="s">
        <v>17</v>
      </c>
      <c r="D58" s="57" t="s">
        <v>18</v>
      </c>
      <c r="E58" s="56" t="n">
        <v>1</v>
      </c>
      <c r="F58" s="56" t="s">
        <v>19</v>
      </c>
      <c r="G58" s="59" t="n">
        <v>267.19</v>
      </c>
      <c r="H58" s="60" t="n">
        <f aca="false">PRODUCT(E58,G58)</f>
        <v>267.19</v>
      </c>
    </row>
    <row r="59" customFormat="false" ht="60" hidden="false" customHeight="false" outlineLevel="0" collapsed="false">
      <c r="B59" s="56" t="n">
        <v>3</v>
      </c>
      <c r="C59" s="75" t="s">
        <v>20</v>
      </c>
      <c r="D59" s="57" t="s">
        <v>21</v>
      </c>
      <c r="E59" s="56" t="n">
        <v>1</v>
      </c>
      <c r="F59" s="56" t="s">
        <v>19</v>
      </c>
      <c r="G59" s="59" t="n">
        <v>1414.78</v>
      </c>
      <c r="H59" s="60" t="n">
        <f aca="false">PRODUCT(E59,G59)</f>
        <v>1414.78</v>
      </c>
    </row>
    <row r="60" customFormat="false" ht="30" hidden="false" customHeight="false" outlineLevel="0" collapsed="false">
      <c r="B60" s="56" t="n">
        <v>4</v>
      </c>
      <c r="C60" s="62" t="s">
        <v>22</v>
      </c>
      <c r="D60" s="57" t="s">
        <v>23</v>
      </c>
      <c r="E60" s="56" t="n">
        <v>107</v>
      </c>
      <c r="F60" s="56" t="s">
        <v>24</v>
      </c>
      <c r="G60" s="59" t="n">
        <v>17.61</v>
      </c>
      <c r="H60" s="60" t="n">
        <f aca="false">PRODUCT(E60,G60)</f>
        <v>1884.27</v>
      </c>
      <c r="I60" s="44" t="s">
        <v>65</v>
      </c>
    </row>
    <row r="61" customFormat="false" ht="75" hidden="false" customHeight="false" outlineLevel="0" collapsed="false">
      <c r="B61" s="56" t="n">
        <v>5</v>
      </c>
      <c r="C61" s="61" t="s">
        <v>25</v>
      </c>
      <c r="D61" s="57" t="s">
        <v>26</v>
      </c>
      <c r="E61" s="56" t="n">
        <f aca="false">2*107</f>
        <v>214</v>
      </c>
      <c r="F61" s="56" t="s">
        <v>24</v>
      </c>
      <c r="G61" s="59" t="n">
        <v>1.65</v>
      </c>
      <c r="H61" s="60" t="n">
        <f aca="false">PRODUCT(E61,G61)</f>
        <v>353.1</v>
      </c>
      <c r="I61" s="44" t="s">
        <v>66</v>
      </c>
    </row>
    <row r="62" customFormat="false" ht="75" hidden="false" customHeight="false" outlineLevel="0" collapsed="false">
      <c r="B62" s="56" t="n">
        <v>6</v>
      </c>
      <c r="C62" s="61" t="s">
        <v>27</v>
      </c>
      <c r="D62" s="57" t="s">
        <v>28</v>
      </c>
      <c r="E62" s="56" t="n">
        <v>107</v>
      </c>
      <c r="F62" s="56" t="s">
        <v>24</v>
      </c>
      <c r="G62" s="59" t="n">
        <v>3.07</v>
      </c>
      <c r="H62" s="60" t="n">
        <f aca="false">PRODUCT(E62,G62)</f>
        <v>328.49</v>
      </c>
      <c r="I62" s="44" t="s">
        <v>67</v>
      </c>
    </row>
    <row r="63" customFormat="false" ht="45" hidden="false" customHeight="false" outlineLevel="0" collapsed="false">
      <c r="B63" s="56" t="n">
        <v>7</v>
      </c>
      <c r="C63" s="74" t="s">
        <v>31</v>
      </c>
      <c r="D63" s="57" t="s">
        <v>32</v>
      </c>
      <c r="E63" s="56" t="n">
        <v>1</v>
      </c>
      <c r="F63" s="58" t="s">
        <v>19</v>
      </c>
      <c r="G63" s="59" t="n">
        <v>599.85</v>
      </c>
      <c r="H63" s="60" t="n">
        <f aca="false">PRODUCT(E63,G63)</f>
        <v>599.85</v>
      </c>
    </row>
    <row r="64" customFormat="false" ht="45" hidden="false" customHeight="false" outlineLevel="0" collapsed="false">
      <c r="B64" s="56" t="n">
        <v>8</v>
      </c>
      <c r="C64" s="61" t="s">
        <v>33</v>
      </c>
      <c r="D64" s="57" t="s">
        <v>34</v>
      </c>
      <c r="E64" s="56" t="n">
        <f aca="false">E60</f>
        <v>107</v>
      </c>
      <c r="F64" s="56" t="s">
        <v>35</v>
      </c>
      <c r="G64" s="63" t="n">
        <v>1.31</v>
      </c>
      <c r="H64" s="60" t="n">
        <f aca="false">PRODUCT(E64,G64)</f>
        <v>140.17</v>
      </c>
    </row>
    <row r="65" customFormat="false" ht="15" hidden="false" customHeight="false" outlineLevel="0" collapsed="false">
      <c r="B65" s="64" t="s">
        <v>39</v>
      </c>
      <c r="C65" s="64"/>
      <c r="D65" s="64"/>
      <c r="E65" s="64"/>
      <c r="F65" s="64"/>
      <c r="G65" s="64"/>
      <c r="H65" s="65" t="n">
        <f aca="false">ROUNDDOWN(SUM(H57:H64),2)</f>
        <v>5162.2</v>
      </c>
    </row>
    <row r="66" customFormat="false" ht="15" hidden="false" customHeight="false" outlineLevel="0" collapsed="false">
      <c r="B66" s="66" t="s">
        <v>41</v>
      </c>
      <c r="C66" s="66"/>
      <c r="D66" s="66"/>
      <c r="E66" s="66"/>
      <c r="F66" s="66"/>
      <c r="G66" s="66"/>
      <c r="H66" s="67" t="n">
        <f aca="false">ROUNDDOWN(H65*20%,2)</f>
        <v>1032.44</v>
      </c>
      <c r="I66" s="68"/>
    </row>
    <row r="67" customFormat="false" ht="15" hidden="false" customHeight="false" outlineLevel="0" collapsed="false">
      <c r="B67" s="69" t="s">
        <v>55</v>
      </c>
      <c r="C67" s="69"/>
      <c r="D67" s="69"/>
      <c r="E67" s="69"/>
      <c r="F67" s="69"/>
      <c r="G67" s="69"/>
      <c r="H67" s="70" t="n">
        <f aca="false">ROUNDDOWN(SUM(H65:H66),2)</f>
        <v>6194.64</v>
      </c>
    </row>
    <row r="68" customFormat="false" ht="15" hidden="false" customHeight="false" outlineLevel="0" collapsed="false">
      <c r="B68" s="50"/>
      <c r="C68" s="50"/>
      <c r="D68" s="51"/>
      <c r="E68" s="50"/>
      <c r="F68" s="50"/>
      <c r="G68" s="50"/>
      <c r="H68" s="50"/>
    </row>
    <row r="69" customFormat="false" ht="15" hidden="false" customHeight="false" outlineLevel="0" collapsed="false">
      <c r="B69" s="50"/>
      <c r="C69" s="50"/>
      <c r="D69" s="51"/>
      <c r="E69" s="50"/>
      <c r="F69" s="50"/>
      <c r="G69" s="50"/>
      <c r="H69" s="50"/>
    </row>
    <row r="70" customFormat="false" ht="21" hidden="false" customHeight="true" outlineLevel="0" collapsed="false">
      <c r="A70" s="48"/>
      <c r="B70" s="71" t="s">
        <v>68</v>
      </c>
      <c r="C70" s="71"/>
      <c r="D70" s="71"/>
      <c r="E70" s="71"/>
      <c r="F70" s="71"/>
      <c r="G70" s="71"/>
      <c r="H70" s="71"/>
      <c r="I70" s="71"/>
    </row>
    <row r="71" customFormat="false" ht="15" hidden="false" customHeight="false" outlineLevel="0" collapsed="false">
      <c r="B71" s="50"/>
      <c r="C71" s="50"/>
      <c r="D71" s="51"/>
      <c r="E71" s="50"/>
      <c r="F71" s="50"/>
      <c r="G71" s="50"/>
      <c r="H71" s="50"/>
      <c r="I71" s="68"/>
    </row>
    <row r="72" customFormat="false" ht="15" hidden="false" customHeight="false" outlineLevel="0" collapsed="false">
      <c r="B72" s="52" t="s">
        <v>7</v>
      </c>
      <c r="C72" s="52" t="s">
        <v>47</v>
      </c>
      <c r="D72" s="53" t="s">
        <v>48</v>
      </c>
      <c r="E72" s="54" t="s">
        <v>12</v>
      </c>
      <c r="F72" s="54" t="s">
        <v>10</v>
      </c>
      <c r="G72" s="54" t="s">
        <v>50</v>
      </c>
      <c r="H72" s="54" t="s">
        <v>13</v>
      </c>
      <c r="I72" s="55" t="s">
        <v>51</v>
      </c>
    </row>
    <row r="73" customFormat="false" ht="30" hidden="false" customHeight="false" outlineLevel="0" collapsed="false">
      <c r="B73" s="56" t="n">
        <v>1</v>
      </c>
      <c r="C73" s="62" t="s">
        <v>22</v>
      </c>
      <c r="D73" s="57" t="s">
        <v>23</v>
      </c>
      <c r="E73" s="56" t="n">
        <v>68</v>
      </c>
      <c r="F73" s="56" t="s">
        <v>24</v>
      </c>
      <c r="G73" s="59" t="n">
        <v>17.61</v>
      </c>
      <c r="H73" s="60" t="n">
        <f aca="false">PRODUCT(E73,G73)</f>
        <v>1197.48</v>
      </c>
      <c r="I73" s="44" t="s">
        <v>69</v>
      </c>
    </row>
    <row r="74" customFormat="false" ht="75" hidden="false" customHeight="false" outlineLevel="0" collapsed="false">
      <c r="B74" s="56" t="n">
        <v>2</v>
      </c>
      <c r="C74" s="61" t="s">
        <v>25</v>
      </c>
      <c r="D74" s="57" t="s">
        <v>26</v>
      </c>
      <c r="E74" s="56" t="n">
        <f aca="false">2*68</f>
        <v>136</v>
      </c>
      <c r="F74" s="56" t="s">
        <v>24</v>
      </c>
      <c r="G74" s="59" t="n">
        <v>1.65</v>
      </c>
      <c r="H74" s="60" t="n">
        <f aca="false">PRODUCT(E74,G74)</f>
        <v>224.4</v>
      </c>
      <c r="I74" s="44" t="s">
        <v>70</v>
      </c>
    </row>
    <row r="75" customFormat="false" ht="75" hidden="false" customHeight="false" outlineLevel="0" collapsed="false">
      <c r="B75" s="56" t="n">
        <v>3</v>
      </c>
      <c r="C75" s="61" t="s">
        <v>27</v>
      </c>
      <c r="D75" s="57" t="s">
        <v>28</v>
      </c>
      <c r="E75" s="56" t="n">
        <v>68</v>
      </c>
      <c r="F75" s="56" t="s">
        <v>24</v>
      </c>
      <c r="G75" s="59" t="n">
        <v>3.07</v>
      </c>
      <c r="H75" s="60" t="n">
        <f aca="false">PRODUCT(E75,G75)</f>
        <v>208.76</v>
      </c>
      <c r="I75" s="44" t="s">
        <v>71</v>
      </c>
    </row>
    <row r="76" customFormat="false" ht="45" hidden="false" customHeight="false" outlineLevel="0" collapsed="false">
      <c r="B76" s="56" t="n">
        <v>4</v>
      </c>
      <c r="C76" s="61" t="s">
        <v>33</v>
      </c>
      <c r="D76" s="57" t="s">
        <v>34</v>
      </c>
      <c r="E76" s="56" t="n">
        <f aca="false">E73</f>
        <v>68</v>
      </c>
      <c r="F76" s="56" t="s">
        <v>35</v>
      </c>
      <c r="G76" s="63" t="n">
        <v>1.31</v>
      </c>
      <c r="H76" s="60" t="n">
        <f aca="false">PRODUCT(E76,G76)</f>
        <v>89.08</v>
      </c>
    </row>
    <row r="77" customFormat="false" ht="15" hidden="false" customHeight="false" outlineLevel="0" collapsed="false">
      <c r="B77" s="64" t="s">
        <v>39</v>
      </c>
      <c r="C77" s="64"/>
      <c r="D77" s="64"/>
      <c r="E77" s="64"/>
      <c r="F77" s="64"/>
      <c r="G77" s="64"/>
      <c r="H77" s="65" t="n">
        <f aca="false">ROUNDDOWN(SUM(H73:H76),2)</f>
        <v>1719.72</v>
      </c>
    </row>
    <row r="78" customFormat="false" ht="15" hidden="false" customHeight="false" outlineLevel="0" collapsed="false">
      <c r="B78" s="66" t="s">
        <v>41</v>
      </c>
      <c r="C78" s="66"/>
      <c r="D78" s="66"/>
      <c r="E78" s="66"/>
      <c r="F78" s="66"/>
      <c r="G78" s="66"/>
      <c r="H78" s="67" t="n">
        <f aca="false">ROUNDDOWN(H77*20%,2)</f>
        <v>343.94</v>
      </c>
    </row>
    <row r="79" customFormat="false" ht="15" hidden="false" customHeight="false" outlineLevel="0" collapsed="false">
      <c r="B79" s="69" t="s">
        <v>55</v>
      </c>
      <c r="C79" s="69"/>
      <c r="D79" s="69"/>
      <c r="E79" s="69"/>
      <c r="F79" s="69"/>
      <c r="G79" s="69"/>
      <c r="H79" s="70" t="n">
        <f aca="false">ROUNDDOWN(SUM(H77:H78),2)</f>
        <v>2063.66</v>
      </c>
    </row>
    <row r="80" customFormat="false" ht="15" hidden="false" customHeight="false" outlineLevel="0" collapsed="false">
      <c r="B80" s="50"/>
      <c r="C80" s="50"/>
      <c r="D80" s="51"/>
      <c r="E80" s="50"/>
      <c r="F80" s="50"/>
      <c r="G80" s="50"/>
      <c r="H80" s="50"/>
    </row>
    <row r="81" customFormat="false" ht="15" hidden="false" customHeight="false" outlineLevel="0" collapsed="false">
      <c r="B81" s="50"/>
      <c r="C81" s="50"/>
      <c r="D81" s="51"/>
      <c r="E81" s="50"/>
      <c r="F81" s="50"/>
      <c r="G81" s="50"/>
      <c r="H81" s="50"/>
    </row>
    <row r="82" customFormat="false" ht="21" hidden="false" customHeight="true" outlineLevel="0" collapsed="false">
      <c r="A82" s="48"/>
      <c r="B82" s="71" t="s">
        <v>72</v>
      </c>
      <c r="C82" s="71"/>
      <c r="D82" s="71"/>
      <c r="E82" s="71"/>
      <c r="F82" s="71"/>
      <c r="G82" s="71"/>
      <c r="H82" s="71"/>
      <c r="I82" s="71"/>
    </row>
    <row r="83" customFormat="false" ht="15" hidden="false" customHeight="false" outlineLevel="0" collapsed="false">
      <c r="B83" s="50"/>
      <c r="C83" s="50"/>
      <c r="D83" s="51"/>
      <c r="E83" s="50"/>
      <c r="F83" s="50"/>
      <c r="G83" s="50"/>
      <c r="H83" s="50"/>
    </row>
    <row r="84" customFormat="false" ht="15" hidden="false" customHeight="false" outlineLevel="0" collapsed="false">
      <c r="B84" s="52" t="s">
        <v>7</v>
      </c>
      <c r="C84" s="52" t="s">
        <v>47</v>
      </c>
      <c r="D84" s="53" t="s">
        <v>48</v>
      </c>
      <c r="E84" s="54" t="s">
        <v>12</v>
      </c>
      <c r="F84" s="54" t="s">
        <v>10</v>
      </c>
      <c r="G84" s="54" t="s">
        <v>50</v>
      </c>
      <c r="H84" s="54" t="s">
        <v>13</v>
      </c>
      <c r="I84" s="55" t="s">
        <v>51</v>
      </c>
    </row>
    <row r="85" customFormat="false" ht="45" hidden="false" customHeight="false" outlineLevel="0" collapsed="false">
      <c r="B85" s="56" t="n">
        <v>1</v>
      </c>
      <c r="C85" s="56" t="s">
        <v>14</v>
      </c>
      <c r="D85" s="57" t="s">
        <v>15</v>
      </c>
      <c r="E85" s="56" t="n">
        <v>1</v>
      </c>
      <c r="F85" s="58" t="s">
        <v>16</v>
      </c>
      <c r="G85" s="59" t="n">
        <v>174.35</v>
      </c>
      <c r="H85" s="60" t="n">
        <f aca="false">PRODUCT(E85,G85)</f>
        <v>174.35</v>
      </c>
    </row>
    <row r="86" customFormat="false" ht="30" hidden="false" customHeight="false" outlineLevel="0" collapsed="false">
      <c r="B86" s="56" t="n">
        <v>2</v>
      </c>
      <c r="C86" s="72" t="s">
        <v>17</v>
      </c>
      <c r="D86" s="57" t="s">
        <v>18</v>
      </c>
      <c r="E86" s="56" t="n">
        <v>1</v>
      </c>
      <c r="F86" s="56" t="s">
        <v>19</v>
      </c>
      <c r="G86" s="59" t="n">
        <v>267.19</v>
      </c>
      <c r="H86" s="60" t="n">
        <f aca="false">PRODUCT(E86,G86)</f>
        <v>267.19</v>
      </c>
    </row>
    <row r="87" customFormat="false" ht="60" hidden="false" customHeight="false" outlineLevel="0" collapsed="false">
      <c r="B87" s="56" t="n">
        <v>3</v>
      </c>
      <c r="C87" s="75" t="s">
        <v>20</v>
      </c>
      <c r="D87" s="57" t="s">
        <v>21</v>
      </c>
      <c r="E87" s="56" t="n">
        <v>1</v>
      </c>
      <c r="F87" s="56" t="s">
        <v>19</v>
      </c>
      <c r="G87" s="59" t="n">
        <v>1414.78</v>
      </c>
      <c r="H87" s="60" t="n">
        <f aca="false">PRODUCT(E87,G87)</f>
        <v>1414.78</v>
      </c>
    </row>
    <row r="88" customFormat="false" ht="30" hidden="false" customHeight="false" outlineLevel="0" collapsed="false">
      <c r="B88" s="56" t="n">
        <v>4</v>
      </c>
      <c r="C88" s="76" t="s">
        <v>22</v>
      </c>
      <c r="D88" s="57" t="s">
        <v>23</v>
      </c>
      <c r="E88" s="56" t="n">
        <v>69</v>
      </c>
      <c r="F88" s="56" t="s">
        <v>24</v>
      </c>
      <c r="G88" s="59" t="n">
        <v>17.61</v>
      </c>
      <c r="H88" s="60" t="n">
        <f aca="false">PRODUCT(E88,G88)</f>
        <v>1215.09</v>
      </c>
      <c r="I88" s="44" t="s">
        <v>73</v>
      </c>
    </row>
    <row r="89" customFormat="false" ht="75" hidden="false" customHeight="false" outlineLevel="0" collapsed="false">
      <c r="B89" s="56" t="n">
        <v>5</v>
      </c>
      <c r="C89" s="61" t="s">
        <v>29</v>
      </c>
      <c r="D89" s="57" t="s">
        <v>30</v>
      </c>
      <c r="E89" s="56" t="n">
        <f aca="false">4*69</f>
        <v>276</v>
      </c>
      <c r="F89" s="56" t="s">
        <v>24</v>
      </c>
      <c r="G89" s="59" t="n">
        <v>4.05</v>
      </c>
      <c r="H89" s="60" t="n">
        <f aca="false">PRODUCT(E89,G89)</f>
        <v>1117.8</v>
      </c>
      <c r="I89" s="44" t="s">
        <v>74</v>
      </c>
    </row>
    <row r="90" customFormat="false" ht="45" hidden="false" customHeight="false" outlineLevel="0" collapsed="false">
      <c r="B90" s="56" t="n">
        <v>6</v>
      </c>
      <c r="C90" s="74" t="s">
        <v>31</v>
      </c>
      <c r="D90" s="57" t="s">
        <v>32</v>
      </c>
      <c r="E90" s="56" t="n">
        <v>1</v>
      </c>
      <c r="F90" s="58" t="s">
        <v>19</v>
      </c>
      <c r="G90" s="59" t="n">
        <v>599.85</v>
      </c>
      <c r="H90" s="60" t="n">
        <f aca="false">PRODUCT(E90,G90)</f>
        <v>599.85</v>
      </c>
    </row>
    <row r="91" customFormat="false" ht="45" hidden="false" customHeight="false" outlineLevel="0" collapsed="false">
      <c r="B91" s="56" t="n">
        <v>7</v>
      </c>
      <c r="C91" s="61" t="s">
        <v>33</v>
      </c>
      <c r="D91" s="57" t="s">
        <v>34</v>
      </c>
      <c r="E91" s="56" t="n">
        <f aca="false">E88</f>
        <v>69</v>
      </c>
      <c r="F91" s="56" t="s">
        <v>35</v>
      </c>
      <c r="G91" s="63" t="n">
        <v>1.31</v>
      </c>
      <c r="H91" s="60" t="n">
        <f aca="false">PRODUCT(E91,G91)</f>
        <v>90.39</v>
      </c>
    </row>
    <row r="92" customFormat="false" ht="15" hidden="false" customHeight="false" outlineLevel="0" collapsed="false">
      <c r="B92" s="64" t="s">
        <v>39</v>
      </c>
      <c r="C92" s="64"/>
      <c r="D92" s="64"/>
      <c r="E92" s="64"/>
      <c r="F92" s="64"/>
      <c r="G92" s="64"/>
      <c r="H92" s="65" t="n">
        <f aca="false">ROUNDDOWN(SUM(H85:H91),2)</f>
        <v>4879.45</v>
      </c>
    </row>
    <row r="93" customFormat="false" ht="15" hidden="false" customHeight="false" outlineLevel="0" collapsed="false">
      <c r="B93" s="66" t="s">
        <v>41</v>
      </c>
      <c r="C93" s="66"/>
      <c r="D93" s="66"/>
      <c r="E93" s="66"/>
      <c r="F93" s="66"/>
      <c r="G93" s="66"/>
      <c r="H93" s="67" t="n">
        <f aca="false">ROUNDDOWN(H92*20%,2)</f>
        <v>975.89</v>
      </c>
      <c r="I93" s="68"/>
    </row>
    <row r="94" customFormat="false" ht="15" hidden="false" customHeight="false" outlineLevel="0" collapsed="false">
      <c r="B94" s="69" t="s">
        <v>55</v>
      </c>
      <c r="C94" s="69"/>
      <c r="D94" s="69"/>
      <c r="E94" s="69"/>
      <c r="F94" s="69"/>
      <c r="G94" s="69"/>
      <c r="H94" s="70" t="n">
        <f aca="false">ROUNDDOWN(SUM(H92:H93),2)</f>
        <v>5855.34</v>
      </c>
    </row>
    <row r="95" customFormat="false" ht="21" hidden="false" customHeight="true" outlineLevel="0" collapsed="false">
      <c r="B95" s="50"/>
      <c r="C95" s="50"/>
      <c r="D95" s="51"/>
      <c r="E95" s="50"/>
      <c r="F95" s="50"/>
      <c r="G95" s="50"/>
      <c r="H95" s="50"/>
    </row>
    <row r="96" customFormat="false" ht="15" hidden="false" customHeight="false" outlineLevel="0" collapsed="false">
      <c r="B96" s="50"/>
      <c r="C96" s="50"/>
      <c r="D96" s="51"/>
      <c r="E96" s="50"/>
      <c r="F96" s="50"/>
      <c r="G96" s="50"/>
      <c r="H96" s="50"/>
    </row>
    <row r="97" customFormat="false" ht="21" hidden="false" customHeight="true" outlineLevel="0" collapsed="false">
      <c r="A97" s="48"/>
      <c r="B97" s="71" t="s">
        <v>75</v>
      </c>
      <c r="C97" s="71"/>
      <c r="D97" s="71"/>
      <c r="E97" s="71"/>
      <c r="F97" s="71"/>
      <c r="G97" s="71"/>
      <c r="H97" s="71"/>
      <c r="I97" s="71"/>
    </row>
    <row r="98" customFormat="false" ht="15" hidden="false" customHeight="false" outlineLevel="0" collapsed="false">
      <c r="B98" s="50"/>
      <c r="C98" s="50"/>
      <c r="D98" s="51"/>
      <c r="E98" s="50"/>
      <c r="F98" s="50"/>
      <c r="G98" s="50"/>
      <c r="H98" s="50"/>
    </row>
    <row r="99" customFormat="false" ht="15" hidden="false" customHeight="false" outlineLevel="0" collapsed="false">
      <c r="B99" s="52" t="s">
        <v>7</v>
      </c>
      <c r="C99" s="52" t="s">
        <v>47</v>
      </c>
      <c r="D99" s="53" t="s">
        <v>48</v>
      </c>
      <c r="E99" s="54" t="s">
        <v>12</v>
      </c>
      <c r="F99" s="54" t="s">
        <v>10</v>
      </c>
      <c r="G99" s="54" t="s">
        <v>50</v>
      </c>
      <c r="H99" s="54" t="s">
        <v>13</v>
      </c>
      <c r="I99" s="55" t="s">
        <v>51</v>
      </c>
    </row>
    <row r="100" customFormat="false" ht="45" hidden="false" customHeight="false" outlineLevel="0" collapsed="false">
      <c r="B100" s="56" t="n">
        <v>1</v>
      </c>
      <c r="C100" s="56" t="s">
        <v>14</v>
      </c>
      <c r="D100" s="57" t="s">
        <v>15</v>
      </c>
      <c r="E100" s="56" t="n">
        <v>3</v>
      </c>
      <c r="F100" s="58" t="s">
        <v>16</v>
      </c>
      <c r="G100" s="59" t="n">
        <v>174.35</v>
      </c>
      <c r="H100" s="60" t="n">
        <f aca="false">PRODUCT(E100,G100)</f>
        <v>523.05</v>
      </c>
    </row>
    <row r="101" customFormat="false" ht="30" hidden="false" customHeight="false" outlineLevel="0" collapsed="false">
      <c r="B101" s="56" t="n">
        <v>2</v>
      </c>
      <c r="C101" s="72" t="s">
        <v>17</v>
      </c>
      <c r="D101" s="57" t="s">
        <v>18</v>
      </c>
      <c r="E101" s="56" t="n">
        <v>3</v>
      </c>
      <c r="F101" s="56" t="s">
        <v>19</v>
      </c>
      <c r="G101" s="59" t="n">
        <v>267.19</v>
      </c>
      <c r="H101" s="60" t="n">
        <f aca="false">PRODUCT(E101,G101)</f>
        <v>801.57</v>
      </c>
    </row>
    <row r="102" customFormat="false" ht="60" hidden="false" customHeight="false" outlineLevel="0" collapsed="false">
      <c r="B102" s="56" t="n">
        <v>5</v>
      </c>
      <c r="C102" s="75" t="s">
        <v>20</v>
      </c>
      <c r="D102" s="57" t="s">
        <v>21</v>
      </c>
      <c r="E102" s="56" t="n">
        <v>3</v>
      </c>
      <c r="F102" s="56" t="s">
        <v>19</v>
      </c>
      <c r="G102" s="59" t="n">
        <v>1414.78</v>
      </c>
      <c r="H102" s="60" t="n">
        <f aca="false">PRODUCT(E102,G102)</f>
        <v>4244.34</v>
      </c>
    </row>
    <row r="103" customFormat="false" ht="30" hidden="false" customHeight="false" outlineLevel="0" collapsed="false">
      <c r="B103" s="56" t="n">
        <v>8</v>
      </c>
      <c r="C103" s="62" t="s">
        <v>22</v>
      </c>
      <c r="D103" s="57" t="s">
        <v>23</v>
      </c>
      <c r="E103" s="56" t="n">
        <v>147</v>
      </c>
      <c r="F103" s="56" t="s">
        <v>24</v>
      </c>
      <c r="G103" s="59" t="n">
        <v>17.61</v>
      </c>
      <c r="H103" s="60" t="n">
        <f aca="false">PRODUCT(E103,G103)</f>
        <v>2588.67</v>
      </c>
      <c r="I103" s="44" t="s">
        <v>76</v>
      </c>
    </row>
    <row r="104" customFormat="false" ht="75" hidden="false" customHeight="false" outlineLevel="0" collapsed="false">
      <c r="B104" s="56" t="n">
        <v>11</v>
      </c>
      <c r="C104" s="61" t="s">
        <v>29</v>
      </c>
      <c r="D104" s="57" t="s">
        <v>30</v>
      </c>
      <c r="E104" s="56" t="n">
        <f aca="false">4*147</f>
        <v>588</v>
      </c>
      <c r="F104" s="56" t="s">
        <v>24</v>
      </c>
      <c r="G104" s="59" t="n">
        <v>4.05</v>
      </c>
      <c r="H104" s="60" t="n">
        <f aca="false">PRODUCT(E104,G104)</f>
        <v>2381.4</v>
      </c>
      <c r="I104" s="44" t="s">
        <v>77</v>
      </c>
    </row>
    <row r="105" customFormat="false" ht="45" hidden="false" customHeight="false" outlineLevel="0" collapsed="false">
      <c r="B105" s="56" t="n">
        <v>13</v>
      </c>
      <c r="C105" s="74" t="s">
        <v>31</v>
      </c>
      <c r="D105" s="57" t="s">
        <v>32</v>
      </c>
      <c r="E105" s="56" t="n">
        <v>3</v>
      </c>
      <c r="F105" s="58" t="s">
        <v>19</v>
      </c>
      <c r="G105" s="59" t="n">
        <v>599.85</v>
      </c>
      <c r="H105" s="60" t="n">
        <f aca="false">PRODUCT(E105,G105)</f>
        <v>1799.55</v>
      </c>
    </row>
    <row r="106" customFormat="false" ht="45" hidden="false" customHeight="false" outlineLevel="0" collapsed="false">
      <c r="B106" s="56" t="n">
        <v>14</v>
      </c>
      <c r="C106" s="61" t="s">
        <v>33</v>
      </c>
      <c r="D106" s="57" t="s">
        <v>34</v>
      </c>
      <c r="E106" s="56" t="n">
        <f aca="false">E103</f>
        <v>147</v>
      </c>
      <c r="F106" s="56" t="s">
        <v>35</v>
      </c>
      <c r="G106" s="63" t="n">
        <v>1.31</v>
      </c>
      <c r="H106" s="60" t="n">
        <f aca="false">PRODUCT(E106,G106)</f>
        <v>192.57</v>
      </c>
    </row>
    <row r="107" customFormat="false" ht="15" hidden="false" customHeight="false" outlineLevel="0" collapsed="false">
      <c r="B107" s="64" t="s">
        <v>39</v>
      </c>
      <c r="C107" s="64"/>
      <c r="D107" s="64"/>
      <c r="E107" s="64"/>
      <c r="F107" s="64"/>
      <c r="G107" s="64"/>
      <c r="H107" s="65" t="n">
        <f aca="false">ROUNDDOWN(SUM(H100:H106),2)</f>
        <v>12531.15</v>
      </c>
    </row>
    <row r="108" customFormat="false" ht="15" hidden="false" customHeight="false" outlineLevel="0" collapsed="false">
      <c r="B108" s="66" t="s">
        <v>41</v>
      </c>
      <c r="C108" s="66"/>
      <c r="D108" s="66"/>
      <c r="E108" s="66"/>
      <c r="F108" s="66"/>
      <c r="G108" s="66"/>
      <c r="H108" s="67" t="n">
        <f aca="false">ROUNDDOWN(H107*20%,2)</f>
        <v>2506.23</v>
      </c>
      <c r="I108" s="68"/>
    </row>
    <row r="109" customFormat="false" ht="15" hidden="false" customHeight="false" outlineLevel="0" collapsed="false">
      <c r="B109" s="69" t="s">
        <v>55</v>
      </c>
      <c r="C109" s="69"/>
      <c r="D109" s="69"/>
      <c r="E109" s="69"/>
      <c r="F109" s="69"/>
      <c r="G109" s="69"/>
      <c r="H109" s="70" t="n">
        <f aca="false">ROUNDDOWN(SUM(H107:H108),2)</f>
        <v>15037.38</v>
      </c>
    </row>
    <row r="112" customFormat="false" ht="15" hidden="false" customHeight="true" outlineLevel="0" collapsed="false">
      <c r="B112" s="71" t="s">
        <v>78</v>
      </c>
      <c r="C112" s="71"/>
      <c r="D112" s="71"/>
      <c r="E112" s="71"/>
      <c r="F112" s="71"/>
      <c r="G112" s="71"/>
      <c r="H112" s="71"/>
      <c r="I112" s="71"/>
    </row>
    <row r="113" customFormat="false" ht="15" hidden="false" customHeight="false" outlineLevel="0" collapsed="false">
      <c r="B113" s="50"/>
      <c r="C113" s="50"/>
      <c r="D113" s="51"/>
      <c r="E113" s="50"/>
      <c r="F113" s="50"/>
      <c r="G113" s="50"/>
      <c r="H113" s="50"/>
    </row>
    <row r="114" customFormat="false" ht="15" hidden="false" customHeight="false" outlineLevel="0" collapsed="false">
      <c r="B114" s="52" t="s">
        <v>7</v>
      </c>
      <c r="C114" s="77" t="s">
        <v>47</v>
      </c>
      <c r="D114" s="78" t="s">
        <v>48</v>
      </c>
      <c r="E114" s="54" t="s">
        <v>12</v>
      </c>
      <c r="F114" s="54" t="s">
        <v>10</v>
      </c>
      <c r="G114" s="54" t="s">
        <v>50</v>
      </c>
      <c r="H114" s="54" t="s">
        <v>13</v>
      </c>
      <c r="I114" s="55" t="s">
        <v>51</v>
      </c>
    </row>
    <row r="115" customFormat="false" ht="30" hidden="false" customHeight="false" outlineLevel="0" collapsed="false">
      <c r="B115" s="56" t="n">
        <v>1</v>
      </c>
      <c r="C115" s="79" t="s">
        <v>36</v>
      </c>
      <c r="D115" s="57" t="s">
        <v>37</v>
      </c>
      <c r="E115" s="56" t="n">
        <f aca="false">40*3</f>
        <v>120</v>
      </c>
      <c r="F115" s="58" t="s">
        <v>38</v>
      </c>
      <c r="G115" s="30" t="n">
        <v>169.76</v>
      </c>
      <c r="H115" s="60" t="n">
        <f aca="false">PRODUCT(E115,G115)</f>
        <v>20371.2</v>
      </c>
      <c r="I115" s="80" t="s">
        <v>79</v>
      </c>
    </row>
    <row r="116" customFormat="false" ht="15" hidden="false" customHeight="false" outlineLevel="0" collapsed="false">
      <c r="B116" s="64" t="s">
        <v>39</v>
      </c>
      <c r="C116" s="64"/>
      <c r="D116" s="64"/>
      <c r="E116" s="64"/>
      <c r="F116" s="64"/>
      <c r="G116" s="64"/>
      <c r="H116" s="65" t="n">
        <f aca="false">ROUNDDOWN(SUM(H115),2)</f>
        <v>20371.2</v>
      </c>
    </row>
    <row r="117" customFormat="false" ht="15" hidden="false" customHeight="false" outlineLevel="0" collapsed="false">
      <c r="B117" s="66" t="s">
        <v>41</v>
      </c>
      <c r="C117" s="66"/>
      <c r="D117" s="66"/>
      <c r="E117" s="66"/>
      <c r="F117" s="66"/>
      <c r="G117" s="66"/>
      <c r="H117" s="67" t="n">
        <f aca="false">ROUNDDOWN(H116*20%,2)</f>
        <v>4074.24</v>
      </c>
    </row>
    <row r="118" customFormat="false" ht="15" hidden="false" customHeight="false" outlineLevel="0" collapsed="false">
      <c r="B118" s="69" t="s">
        <v>55</v>
      </c>
      <c r="C118" s="69"/>
      <c r="D118" s="69"/>
      <c r="E118" s="69"/>
      <c r="F118" s="69"/>
      <c r="G118" s="69"/>
      <c r="H118" s="70" t="n">
        <f aca="false">ROUNDDOWN(SUM(H116:H117),2)</f>
        <v>24445.44</v>
      </c>
    </row>
    <row r="119" customFormat="false" ht="15" hidden="false" customHeight="false" outlineLevel="0" collapsed="false">
      <c r="B119" s="81"/>
      <c r="C119" s="82"/>
      <c r="D119" s="83"/>
      <c r="E119" s="81"/>
      <c r="F119" s="84"/>
      <c r="G119" s="85"/>
      <c r="H119" s="86"/>
    </row>
    <row r="121" customFormat="false" ht="15" hidden="false" customHeight="false" outlineLevel="0" collapsed="false">
      <c r="B121" s="87" t="s">
        <v>40</v>
      </c>
      <c r="C121" s="87"/>
      <c r="D121" s="87"/>
      <c r="E121" s="87"/>
      <c r="F121" s="87"/>
      <c r="G121" s="87"/>
      <c r="H121" s="88" t="n">
        <f aca="false">ROUNDDOWN(SUM(H18,H33,H49,H65,H77,H92,H107,H116),2)</f>
        <v>85744.55</v>
      </c>
    </row>
    <row r="122" customFormat="false" ht="15" hidden="false" customHeight="false" outlineLevel="0" collapsed="false">
      <c r="B122" s="89" t="s">
        <v>41</v>
      </c>
      <c r="C122" s="89"/>
      <c r="D122" s="89"/>
      <c r="E122" s="89"/>
      <c r="F122" s="89"/>
      <c r="G122" s="89"/>
      <c r="H122" s="38" t="n">
        <f aca="false">ROUNDDOWN(H121*20%,2)</f>
        <v>17148.91</v>
      </c>
    </row>
    <row r="123" customFormat="false" ht="15" hidden="false" customHeight="false" outlineLevel="0" collapsed="false">
      <c r="B123" s="90" t="s">
        <v>42</v>
      </c>
      <c r="C123" s="90"/>
      <c r="D123" s="90"/>
      <c r="E123" s="90"/>
      <c r="F123" s="90"/>
      <c r="G123" s="90"/>
      <c r="H123" s="91" t="n">
        <f aca="false">ROUNDDOWN(SUM(H121:H122),3)</f>
        <v>102893.46</v>
      </c>
    </row>
    <row r="125" customFormat="false" ht="15" hidden="false" customHeight="false" outlineLevel="0" collapsed="false">
      <c r="A125" s="41" t="s">
        <v>80</v>
      </c>
    </row>
  </sheetData>
  <mergeCells count="42">
    <mergeCell ref="A1:I1"/>
    <mergeCell ref="A2:I2"/>
    <mergeCell ref="A3:I3"/>
    <mergeCell ref="A4:I4"/>
    <mergeCell ref="A5:I5"/>
    <mergeCell ref="A6:I6"/>
    <mergeCell ref="A7:I7"/>
    <mergeCell ref="B8:I8"/>
    <mergeCell ref="B18:G18"/>
    <mergeCell ref="B19:G19"/>
    <mergeCell ref="B20:G20"/>
    <mergeCell ref="B23:I23"/>
    <mergeCell ref="B33:G33"/>
    <mergeCell ref="B34:G34"/>
    <mergeCell ref="B35:G35"/>
    <mergeCell ref="B38:I38"/>
    <mergeCell ref="B49:G49"/>
    <mergeCell ref="B50:G50"/>
    <mergeCell ref="B51:G51"/>
    <mergeCell ref="B54:I54"/>
    <mergeCell ref="B65:G65"/>
    <mergeCell ref="B66:G66"/>
    <mergeCell ref="B67:G67"/>
    <mergeCell ref="B70:I70"/>
    <mergeCell ref="B77:G77"/>
    <mergeCell ref="B78:G78"/>
    <mergeCell ref="B79:G79"/>
    <mergeCell ref="B82:I82"/>
    <mergeCell ref="B92:G92"/>
    <mergeCell ref="B93:G93"/>
    <mergeCell ref="B94:G94"/>
    <mergeCell ref="B97:I97"/>
    <mergeCell ref="B107:G107"/>
    <mergeCell ref="B108:G108"/>
    <mergeCell ref="B109:G109"/>
    <mergeCell ref="B112:I112"/>
    <mergeCell ref="B116:G116"/>
    <mergeCell ref="B117:G117"/>
    <mergeCell ref="B118:G118"/>
    <mergeCell ref="B121:G121"/>
    <mergeCell ref="B122:G122"/>
    <mergeCell ref="B123:G123"/>
  </mergeCells>
  <printOptions headings="false" gridLines="false" gridLinesSet="true" horizontalCentered="true" verticalCentered="false"/>
  <pageMargins left="0.25" right="0.25" top="0.75" bottom="0.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rowBreaks count="3" manualBreakCount="3">
    <brk id="31" man="true" max="16383" min="0"/>
    <brk id="63" man="true" max="16383" min="0"/>
    <brk id="101" man="true" max="16383" min="0"/>
  </rowBreaks>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K24"/>
  <sheetViews>
    <sheetView showFormulas="false" showGridLines="false" showRowColHeaders="true" showZeros="true" rightToLeft="false" tabSelected="false" showOutlineSymbols="true" defaultGridColor="true" view="normal" topLeftCell="A4" colorId="64" zoomScale="100" zoomScaleNormal="100" zoomScalePageLayoutView="100" workbookViewId="0">
      <selection pane="topLeft" activeCell="J16" activeCellId="0" sqref="J16"/>
    </sheetView>
  </sheetViews>
  <sheetFormatPr defaultRowHeight="15" zeroHeight="false" outlineLevelRow="0" outlineLevelCol="0"/>
  <cols>
    <col collapsed="false" customWidth="true" hidden="false" outlineLevel="0" max="8" min="1" style="92" width="9.14"/>
    <col collapsed="false" customWidth="true" hidden="false" outlineLevel="0" max="9" min="9" style="93" width="9.14"/>
    <col collapsed="false" customWidth="true" hidden="false" outlineLevel="0" max="1025" min="10" style="92" width="9.14"/>
  </cols>
  <sheetData>
    <row r="1" s="95" customFormat="true" ht="53.25" hidden="false" customHeight="true" outlineLevel="0" collapsed="false">
      <c r="A1" s="2" t="s">
        <v>0</v>
      </c>
      <c r="B1" s="2"/>
      <c r="C1" s="2"/>
      <c r="D1" s="2"/>
      <c r="E1" s="2"/>
      <c r="F1" s="2"/>
      <c r="G1" s="2"/>
      <c r="H1" s="2"/>
      <c r="I1" s="2"/>
      <c r="J1" s="2"/>
      <c r="K1" s="94"/>
    </row>
    <row r="2" s="95" customFormat="true" ht="9" hidden="false" customHeight="true" outlineLevel="0" collapsed="false">
      <c r="A2" s="96" t="s">
        <v>1</v>
      </c>
      <c r="B2" s="96"/>
      <c r="C2" s="96"/>
      <c r="D2" s="96"/>
      <c r="E2" s="96"/>
      <c r="F2" s="96"/>
      <c r="G2" s="96"/>
      <c r="H2" s="96"/>
      <c r="I2" s="96"/>
      <c r="J2" s="96"/>
      <c r="K2" s="94"/>
    </row>
    <row r="3" s="95" customFormat="true" ht="25.5" hidden="false" customHeight="true" outlineLevel="0" collapsed="false">
      <c r="A3" s="8" t="s">
        <v>2</v>
      </c>
      <c r="B3" s="8"/>
      <c r="C3" s="8"/>
      <c r="D3" s="8"/>
      <c r="E3" s="8"/>
      <c r="F3" s="8"/>
      <c r="G3" s="8"/>
      <c r="H3" s="8"/>
      <c r="I3" s="8"/>
      <c r="J3" s="8"/>
      <c r="K3" s="94"/>
    </row>
    <row r="4" customFormat="false" ht="15" hidden="false" customHeight="true" outlineLevel="0" collapsed="false">
      <c r="A4" s="10" t="s">
        <v>3</v>
      </c>
      <c r="B4" s="10"/>
      <c r="C4" s="10"/>
      <c r="D4" s="10"/>
      <c r="E4" s="10"/>
      <c r="F4" s="10"/>
      <c r="G4" s="10"/>
      <c r="H4" s="10"/>
      <c r="I4" s="10"/>
      <c r="J4" s="10"/>
    </row>
    <row r="5" customFormat="false" ht="26.25" hidden="false" customHeight="true" outlineLevel="0" collapsed="false">
      <c r="A5" s="97" t="s">
        <v>4</v>
      </c>
      <c r="B5" s="97"/>
      <c r="C5" s="97"/>
      <c r="D5" s="97"/>
      <c r="E5" s="97"/>
      <c r="F5" s="97"/>
      <c r="G5" s="97"/>
      <c r="H5" s="97"/>
      <c r="I5" s="97"/>
      <c r="J5" s="97"/>
    </row>
    <row r="6" customFormat="false" ht="15" hidden="false" customHeight="true" outlineLevel="0" collapsed="false">
      <c r="A6" s="98" t="s">
        <v>81</v>
      </c>
      <c r="B6" s="98"/>
      <c r="C6" s="98"/>
      <c r="D6" s="98"/>
      <c r="E6" s="98"/>
      <c r="F6" s="98"/>
      <c r="G6" s="98"/>
      <c r="H6" s="98"/>
      <c r="I6" s="98"/>
      <c r="J6" s="98"/>
    </row>
    <row r="7" customFormat="false" ht="12" hidden="false" customHeight="true" outlineLevel="0" collapsed="false">
      <c r="A7" s="47" t="s">
        <v>82</v>
      </c>
      <c r="B7" s="47"/>
      <c r="C7" s="47"/>
      <c r="D7" s="47"/>
      <c r="E7" s="47"/>
      <c r="F7" s="47"/>
      <c r="G7" s="47"/>
      <c r="H7" s="47"/>
      <c r="I7" s="47"/>
      <c r="J7" s="47"/>
    </row>
    <row r="8" customFormat="false" ht="12" hidden="false" customHeight="true" outlineLevel="0" collapsed="false">
      <c r="E8" s="99"/>
      <c r="F8" s="99"/>
      <c r="G8" s="99"/>
    </row>
    <row r="9" customFormat="false" ht="28.5" hidden="false" customHeight="true" outlineLevel="0" collapsed="false">
      <c r="A9" s="100" t="s">
        <v>83</v>
      </c>
      <c r="B9" s="100"/>
      <c r="C9" s="100"/>
      <c r="D9" s="100"/>
      <c r="E9" s="101" t="s">
        <v>84</v>
      </c>
      <c r="F9" s="101"/>
      <c r="G9" s="101"/>
      <c r="I9" s="102" t="s">
        <v>85</v>
      </c>
      <c r="J9" s="103" t="s">
        <v>86</v>
      </c>
    </row>
    <row r="10" customFormat="false" ht="15" hidden="false" customHeight="false" outlineLevel="0" collapsed="false">
      <c r="A10" s="104" t="s">
        <v>87</v>
      </c>
      <c r="B10" s="105" t="s">
        <v>88</v>
      </c>
      <c r="C10" s="105"/>
      <c r="D10" s="105"/>
      <c r="E10" s="106" t="n">
        <v>0.037</v>
      </c>
      <c r="F10" s="106"/>
      <c r="G10" s="106"/>
      <c r="I10" s="107" t="s">
        <v>89</v>
      </c>
      <c r="J10" s="108" t="n">
        <v>0.65</v>
      </c>
    </row>
    <row r="11" customFormat="false" ht="15" hidden="false" customHeight="false" outlineLevel="0" collapsed="false">
      <c r="A11" s="109" t="s">
        <v>90</v>
      </c>
      <c r="B11" s="110" t="s">
        <v>91</v>
      </c>
      <c r="C11" s="110"/>
      <c r="D11" s="110"/>
      <c r="E11" s="111" t="n">
        <v>0</v>
      </c>
      <c r="F11" s="111"/>
      <c r="G11" s="111"/>
      <c r="I11" s="112" t="s">
        <v>92</v>
      </c>
      <c r="J11" s="113" t="n">
        <v>3</v>
      </c>
    </row>
    <row r="12" customFormat="false" ht="15" hidden="false" customHeight="false" outlineLevel="0" collapsed="false">
      <c r="A12" s="109" t="s">
        <v>93</v>
      </c>
      <c r="B12" s="110" t="s">
        <v>94</v>
      </c>
      <c r="C12" s="110"/>
      <c r="D12" s="110"/>
      <c r="E12" s="111" t="n">
        <v>0</v>
      </c>
      <c r="F12" s="111"/>
      <c r="G12" s="111"/>
      <c r="I12" s="107" t="s">
        <v>95</v>
      </c>
      <c r="J12" s="108" t="n">
        <v>2</v>
      </c>
    </row>
    <row r="13" customFormat="false" ht="15" hidden="false" customHeight="false" outlineLevel="0" collapsed="false">
      <c r="A13" s="109" t="s">
        <v>96</v>
      </c>
      <c r="B13" s="110" t="s">
        <v>97</v>
      </c>
      <c r="C13" s="110"/>
      <c r="D13" s="110"/>
      <c r="E13" s="111" t="n">
        <v>0.03</v>
      </c>
      <c r="F13" s="111"/>
      <c r="G13" s="111"/>
      <c r="I13" s="114" t="s">
        <v>98</v>
      </c>
      <c r="J13" s="115" t="n">
        <f aca="false">SUM(J10:J12)</f>
        <v>5.65</v>
      </c>
    </row>
    <row r="14" customFormat="false" ht="15" hidden="false" customHeight="false" outlineLevel="0" collapsed="false">
      <c r="A14" s="109" t="s">
        <v>99</v>
      </c>
      <c r="B14" s="110" t="s">
        <v>100</v>
      </c>
      <c r="C14" s="110"/>
      <c r="D14" s="110"/>
      <c r="E14" s="111" t="n">
        <v>0.06</v>
      </c>
      <c r="F14" s="111"/>
      <c r="G14" s="111"/>
    </row>
    <row r="15" customFormat="false" ht="15" hidden="false" customHeight="false" outlineLevel="0" collapsed="false">
      <c r="A15" s="116" t="s">
        <v>101</v>
      </c>
      <c r="B15" s="117" t="s">
        <v>102</v>
      </c>
      <c r="C15" s="117"/>
      <c r="D15" s="117"/>
      <c r="E15" s="118" t="n">
        <v>0.0565</v>
      </c>
      <c r="F15" s="118"/>
      <c r="G15" s="118"/>
    </row>
    <row r="16" customFormat="false" ht="15" hidden="false" customHeight="false" outlineLevel="0" collapsed="false">
      <c r="B16" s="119"/>
      <c r="C16" s="119"/>
      <c r="D16" s="119"/>
      <c r="E16" s="119"/>
      <c r="F16" s="119"/>
      <c r="G16" s="119"/>
    </row>
    <row r="17" customFormat="false" ht="15" hidden="false" customHeight="false" outlineLevel="0" collapsed="false">
      <c r="A17" s="120" t="s">
        <v>103</v>
      </c>
      <c r="B17" s="121" t="n">
        <f aca="false">((((1+SUM(E10:G12))*(1+E13)*(1+E14))/(1-E15))-1)*100</f>
        <v>19.9996396396396</v>
      </c>
      <c r="C17" s="121"/>
      <c r="D17" s="121"/>
      <c r="E17" s="119"/>
      <c r="F17" s="119"/>
      <c r="G17" s="119"/>
    </row>
    <row r="18" customFormat="false" ht="15" hidden="false" customHeight="false" outlineLevel="0" collapsed="false">
      <c r="B18" s="119"/>
      <c r="C18" s="119"/>
      <c r="D18" s="119"/>
      <c r="E18" s="119"/>
      <c r="F18" s="119"/>
      <c r="G18" s="119"/>
    </row>
    <row r="19" customFormat="false" ht="15" hidden="false" customHeight="true" outlineLevel="0" collapsed="false">
      <c r="A19" s="122" t="s">
        <v>104</v>
      </c>
      <c r="B19" s="122"/>
      <c r="C19" s="122"/>
      <c r="D19" s="122"/>
      <c r="E19" s="122"/>
      <c r="F19" s="122"/>
      <c r="G19" s="122"/>
      <c r="H19" s="122"/>
      <c r="I19" s="122"/>
      <c r="J19" s="122"/>
    </row>
    <row r="24" customFormat="false" ht="58.5" hidden="false" customHeight="true" outlineLevel="0" collapsed="false"/>
  </sheetData>
  <mergeCells count="29">
    <mergeCell ref="A1:J1"/>
    <mergeCell ref="A2:J2"/>
    <mergeCell ref="A3:J3"/>
    <mergeCell ref="A4:J4"/>
    <mergeCell ref="A5:J5"/>
    <mergeCell ref="A6:J6"/>
    <mergeCell ref="A7:J7"/>
    <mergeCell ref="E8:G8"/>
    <mergeCell ref="A9:D9"/>
    <mergeCell ref="E9:G9"/>
    <mergeCell ref="B10:D10"/>
    <mergeCell ref="E10:G10"/>
    <mergeCell ref="B11:D11"/>
    <mergeCell ref="E11:G11"/>
    <mergeCell ref="B12:D12"/>
    <mergeCell ref="E12:G12"/>
    <mergeCell ref="B13:D13"/>
    <mergeCell ref="E13:G13"/>
    <mergeCell ref="B14:D14"/>
    <mergeCell ref="E14:G14"/>
    <mergeCell ref="B15:D15"/>
    <mergeCell ref="E15:G15"/>
    <mergeCell ref="B16:D16"/>
    <mergeCell ref="E16:G16"/>
    <mergeCell ref="B17:D17"/>
    <mergeCell ref="E17:G17"/>
    <mergeCell ref="B18:D18"/>
    <mergeCell ref="E18:G18"/>
    <mergeCell ref="A19:J20"/>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true"/>
  </sheetPr>
  <dimension ref="A1:K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123" width="3.71"/>
    <col collapsed="false" customWidth="true" hidden="false" outlineLevel="0" max="2" min="2" style="123" width="11.14"/>
    <col collapsed="false" customWidth="true" hidden="false" outlineLevel="0" max="3" min="3" style="124" width="52.42"/>
    <col collapsed="false" customWidth="true" hidden="false" outlineLevel="0" max="4" min="4" style="123" width="2.57"/>
    <col collapsed="false" customWidth="true" hidden="false" outlineLevel="0" max="5" min="5" style="123" width="5.86"/>
    <col collapsed="false" customWidth="true" hidden="false" outlineLevel="0" max="6" min="6" style="123" width="4.71"/>
    <col collapsed="false" customWidth="true" hidden="false" outlineLevel="0" max="7" min="7" style="125" width="9.42"/>
    <col collapsed="false" customWidth="true" hidden="false" outlineLevel="0" max="8" min="8" style="123" width="2.99"/>
    <col collapsed="false" customWidth="true" hidden="false" outlineLevel="0" max="9" min="9" style="125" width="9.29"/>
    <col collapsed="false" customWidth="true" hidden="false" outlineLevel="0" max="1025" min="10" style="124" width="9.14"/>
  </cols>
  <sheetData>
    <row r="1" customFormat="false" ht="67.5" hidden="false" customHeight="true" outlineLevel="0" collapsed="false">
      <c r="A1" s="126" t="s">
        <v>0</v>
      </c>
      <c r="B1" s="126"/>
      <c r="C1" s="126"/>
      <c r="D1" s="126"/>
      <c r="E1" s="126"/>
      <c r="F1" s="126"/>
      <c r="G1" s="126"/>
      <c r="H1" s="126"/>
      <c r="I1" s="126"/>
    </row>
    <row r="2" customFormat="false" ht="7.5" hidden="false" customHeight="true" outlineLevel="0" collapsed="false">
      <c r="A2" s="127" t="s">
        <v>1</v>
      </c>
      <c r="B2" s="127"/>
      <c r="C2" s="127"/>
      <c r="D2" s="127"/>
      <c r="E2" s="127"/>
      <c r="F2" s="127"/>
      <c r="G2" s="127"/>
      <c r="H2" s="127"/>
      <c r="I2" s="127"/>
    </row>
    <row r="3" customFormat="false" ht="26.25" hidden="false" customHeight="true" outlineLevel="0" collapsed="false">
      <c r="A3" s="128" t="s">
        <v>2</v>
      </c>
      <c r="B3" s="128"/>
      <c r="C3" s="128"/>
      <c r="D3" s="128"/>
      <c r="E3" s="128"/>
      <c r="F3" s="128"/>
      <c r="G3" s="128"/>
      <c r="H3" s="128"/>
      <c r="I3" s="128"/>
    </row>
    <row r="4" s="95" customFormat="true" ht="19.5" hidden="false" customHeight="true" outlineLevel="0" collapsed="false">
      <c r="A4" s="10" t="s">
        <v>3</v>
      </c>
      <c r="B4" s="10"/>
      <c r="C4" s="10"/>
      <c r="D4" s="10"/>
      <c r="E4" s="10"/>
      <c r="F4" s="10"/>
      <c r="G4" s="10"/>
      <c r="H4" s="10"/>
      <c r="I4" s="10"/>
      <c r="J4" s="11"/>
      <c r="K4" s="94"/>
    </row>
    <row r="5" s="95" customFormat="true" ht="35.25" hidden="false" customHeight="true" outlineLevel="0" collapsed="false">
      <c r="A5" s="97" t="s">
        <v>4</v>
      </c>
      <c r="B5" s="97"/>
      <c r="C5" s="97"/>
      <c r="D5" s="97"/>
      <c r="E5" s="97"/>
      <c r="F5" s="97"/>
      <c r="G5" s="97"/>
      <c r="H5" s="97"/>
      <c r="I5" s="97"/>
      <c r="J5" s="129"/>
      <c r="K5" s="94"/>
    </row>
    <row r="6" customFormat="false" ht="15" hidden="false" customHeight="true" outlineLevel="0" collapsed="false">
      <c r="A6" s="130" t="s">
        <v>105</v>
      </c>
      <c r="B6" s="130"/>
      <c r="C6" s="130"/>
      <c r="D6" s="130"/>
      <c r="E6" s="130"/>
      <c r="F6" s="130"/>
      <c r="G6" s="130"/>
      <c r="H6" s="130"/>
      <c r="I6" s="130"/>
    </row>
    <row r="7" customFormat="false" ht="21" hidden="false" customHeight="true" outlineLevel="0" collapsed="false">
      <c r="A7" s="131" t="s">
        <v>106</v>
      </c>
      <c r="B7" s="131"/>
      <c r="C7" s="131"/>
      <c r="D7" s="131"/>
      <c r="E7" s="131"/>
      <c r="F7" s="131"/>
      <c r="G7" s="131"/>
      <c r="H7" s="131"/>
      <c r="I7" s="131"/>
    </row>
    <row r="8" s="134" customFormat="true" ht="18.75" hidden="false" customHeight="true" outlineLevel="0" collapsed="false">
      <c r="A8" s="132" t="n">
        <v>1</v>
      </c>
      <c r="B8" s="132" t="s">
        <v>22</v>
      </c>
      <c r="C8" s="133" t="s">
        <v>107</v>
      </c>
      <c r="D8" s="133"/>
      <c r="E8" s="133"/>
      <c r="F8" s="133"/>
      <c r="G8" s="133"/>
      <c r="H8" s="133"/>
      <c r="I8" s="133"/>
    </row>
    <row r="9" customFormat="false" ht="15.95" hidden="false" customHeight="true" outlineLevel="0" collapsed="false">
      <c r="A9" s="135" t="s">
        <v>108</v>
      </c>
      <c r="B9" s="135" t="s">
        <v>109</v>
      </c>
      <c r="C9" s="135" t="s">
        <v>110</v>
      </c>
      <c r="D9" s="135" t="s">
        <v>111</v>
      </c>
      <c r="E9" s="135" t="s">
        <v>112</v>
      </c>
      <c r="F9" s="135" t="s">
        <v>113</v>
      </c>
      <c r="G9" s="136" t="s">
        <v>114</v>
      </c>
      <c r="H9" s="135" t="s">
        <v>115</v>
      </c>
      <c r="I9" s="136" t="s">
        <v>55</v>
      </c>
    </row>
    <row r="10" customFormat="false" ht="15.95" hidden="false" customHeight="true" outlineLevel="0" collapsed="false">
      <c r="A10" s="137" t="n">
        <v>1</v>
      </c>
      <c r="B10" s="138" t="s">
        <v>116</v>
      </c>
      <c r="C10" s="139" t="s">
        <v>117</v>
      </c>
      <c r="D10" s="137" t="s">
        <v>118</v>
      </c>
      <c r="E10" s="137" t="n">
        <v>0.08</v>
      </c>
      <c r="F10" s="137" t="n">
        <v>0</v>
      </c>
      <c r="G10" s="140" t="n">
        <v>101.104</v>
      </c>
      <c r="H10" s="135" t="s">
        <v>119</v>
      </c>
      <c r="I10" s="140" t="n">
        <f aca="false">ROUNDDOWN((E10*G10)*(1+(F10*0.01)),2)</f>
        <v>8.08</v>
      </c>
    </row>
    <row r="11" customFormat="false" ht="15.95" hidden="false" customHeight="true" outlineLevel="0" collapsed="false">
      <c r="A11" s="137" t="n">
        <v>2</v>
      </c>
      <c r="B11" s="138" t="s">
        <v>120</v>
      </c>
      <c r="C11" s="141" t="s">
        <v>121</v>
      </c>
      <c r="D11" s="137" t="s">
        <v>118</v>
      </c>
      <c r="E11" s="137" t="n">
        <v>0.1</v>
      </c>
      <c r="F11" s="142" t="n">
        <v>3</v>
      </c>
      <c r="G11" s="140" t="n">
        <v>20.83</v>
      </c>
      <c r="H11" s="135" t="s">
        <v>119</v>
      </c>
      <c r="I11" s="140" t="n">
        <f aca="false">ROUNDDOWN((E11*G11)*(1+(F11*0.01)),2)</f>
        <v>2.14</v>
      </c>
    </row>
    <row r="12" customFormat="false" ht="15.95" hidden="false" customHeight="true" outlineLevel="0" collapsed="false">
      <c r="A12" s="137" t="n">
        <v>3</v>
      </c>
      <c r="B12" s="138" t="s">
        <v>122</v>
      </c>
      <c r="C12" s="143" t="s">
        <v>123</v>
      </c>
      <c r="D12" s="137" t="s">
        <v>118</v>
      </c>
      <c r="E12" s="137" t="n">
        <v>0.2</v>
      </c>
      <c r="F12" s="142" t="n">
        <v>3</v>
      </c>
      <c r="G12" s="144" t="n">
        <v>20.83</v>
      </c>
      <c r="H12" s="137" t="s">
        <v>119</v>
      </c>
      <c r="I12" s="140" t="n">
        <f aca="false">ROUNDDOWN((E12*G12)*(1+(F12*0.01)),2)</f>
        <v>4.29</v>
      </c>
    </row>
    <row r="13" customFormat="false" ht="15.95" hidden="false" customHeight="true" outlineLevel="0" collapsed="false">
      <c r="A13" s="137" t="n">
        <v>4</v>
      </c>
      <c r="B13" s="138" t="s">
        <v>124</v>
      </c>
      <c r="C13" s="143" t="s">
        <v>125</v>
      </c>
      <c r="D13" s="137" t="s">
        <v>118</v>
      </c>
      <c r="E13" s="137" t="n">
        <v>0.2</v>
      </c>
      <c r="F13" s="142" t="n">
        <v>3</v>
      </c>
      <c r="G13" s="145" t="n">
        <v>15.09</v>
      </c>
      <c r="H13" s="137" t="s">
        <v>119</v>
      </c>
      <c r="I13" s="140" t="n">
        <f aca="false">ROUNDDOWN((E13*G13)*(1+(F13*0.01)),2)</f>
        <v>3.1</v>
      </c>
    </row>
    <row r="14" customFormat="false" ht="15.95" hidden="false" customHeight="true" outlineLevel="0" collapsed="false">
      <c r="A14" s="137" t="n">
        <v>5</v>
      </c>
      <c r="B14" s="138" t="s">
        <v>126</v>
      </c>
      <c r="C14" s="143" t="s">
        <v>127</v>
      </c>
      <c r="D14" s="137" t="s">
        <v>128</v>
      </c>
      <c r="E14" s="137" t="n">
        <v>0.3112</v>
      </c>
      <c r="F14" s="142" t="n">
        <v>0</v>
      </c>
      <c r="G14" s="145" t="s">
        <v>129</v>
      </c>
      <c r="H14" s="137" t="s">
        <v>130</v>
      </c>
      <c r="I14" s="140" t="n">
        <v>0</v>
      </c>
    </row>
    <row r="15" s="149" customFormat="true" ht="15.95" hidden="false" customHeight="true" outlineLevel="0" collapsed="false">
      <c r="A15" s="146" t="s">
        <v>55</v>
      </c>
      <c r="B15" s="146"/>
      <c r="C15" s="146"/>
      <c r="D15" s="146"/>
      <c r="E15" s="146"/>
      <c r="F15" s="146"/>
      <c r="G15" s="146"/>
      <c r="H15" s="147" t="s">
        <v>115</v>
      </c>
      <c r="I15" s="148" t="n">
        <f aca="false">ROUNDDOWN(SUM(I10:I14),2)</f>
        <v>17.61</v>
      </c>
    </row>
    <row r="16" customFormat="false" ht="12.75" hidden="false" customHeight="true" outlineLevel="0" collapsed="false"/>
  </sheetData>
  <mergeCells count="9">
    <mergeCell ref="A1:I1"/>
    <mergeCell ref="A2:I2"/>
    <mergeCell ref="A3:I3"/>
    <mergeCell ref="A4:I4"/>
    <mergeCell ref="A5:I5"/>
    <mergeCell ref="A6:I6"/>
    <mergeCell ref="A7:I7"/>
    <mergeCell ref="C8:I8"/>
    <mergeCell ref="A15:G15"/>
  </mergeCells>
  <printOptions headings="false" gridLines="false" gridLinesSet="true" horizontalCentered="true" verticalCentered="false"/>
  <pageMargins left="0.236111111111111" right="0.236111111111111" top="0.551388888888889" bottom="0.551388888888889"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G25"/>
  <sheetViews>
    <sheetView showFormulas="false" showGridLines="true" showRowColHeaders="true" showZeros="true" rightToLeft="false" tabSelected="false" showOutlineSymbols="true" defaultGridColor="true" view="normal" topLeftCell="A4" colorId="64" zoomScale="100" zoomScaleNormal="100" zoomScalePageLayoutView="100" workbookViewId="0">
      <selection pane="topLeft" activeCell="D11" activeCellId="0" sqref="D11"/>
    </sheetView>
  </sheetViews>
  <sheetFormatPr defaultRowHeight="15" zeroHeight="false" outlineLevelRow="0" outlineLevelCol="0"/>
  <cols>
    <col collapsed="false" customWidth="true" hidden="false" outlineLevel="0" max="2" min="1" style="0" width="11.57"/>
    <col collapsed="false" customWidth="true" hidden="false" outlineLevel="0" max="3" min="3" style="150" width="11.57"/>
    <col collapsed="false" customWidth="true" hidden="false" outlineLevel="0" max="4" min="4" style="0" width="14.15"/>
    <col collapsed="false" customWidth="true" hidden="false" outlineLevel="0" max="5" min="5" style="0" width="11.57"/>
    <col collapsed="false" customWidth="true" hidden="false" outlineLevel="0" max="6" min="6" style="151" width="13.01"/>
    <col collapsed="false" customWidth="true" hidden="false" outlineLevel="0" max="1025" min="7" style="0" width="11.57"/>
  </cols>
  <sheetData>
    <row r="1" customFormat="false" ht="67.5" hidden="false" customHeight="true" outlineLevel="0" collapsed="false">
      <c r="A1" s="2" t="s">
        <v>0</v>
      </c>
      <c r="B1" s="2"/>
      <c r="C1" s="2"/>
      <c r="D1" s="2"/>
      <c r="E1" s="2"/>
      <c r="F1" s="2"/>
      <c r="G1" s="2"/>
    </row>
    <row r="2" customFormat="false" ht="7.5" hidden="false" customHeight="true" outlineLevel="0" collapsed="false">
      <c r="A2" s="5" t="s">
        <v>1</v>
      </c>
      <c r="B2" s="5"/>
      <c r="C2" s="5"/>
      <c r="D2" s="5"/>
      <c r="E2" s="5"/>
      <c r="F2" s="5"/>
      <c r="G2" s="5"/>
    </row>
    <row r="3" customFormat="false" ht="26.25" hidden="false" customHeight="true" outlineLevel="0" collapsed="false">
      <c r="A3" s="8" t="s">
        <v>2</v>
      </c>
      <c r="B3" s="8"/>
      <c r="C3" s="8"/>
      <c r="D3" s="8"/>
      <c r="E3" s="8"/>
      <c r="F3" s="8"/>
      <c r="G3" s="8"/>
    </row>
    <row r="4" customFormat="false" ht="19.5" hidden="false" customHeight="true" outlineLevel="0" collapsed="false">
      <c r="A4" s="10" t="s">
        <v>3</v>
      </c>
      <c r="B4" s="10"/>
      <c r="C4" s="10"/>
      <c r="D4" s="10"/>
      <c r="E4" s="10"/>
      <c r="F4" s="10"/>
      <c r="G4" s="10"/>
    </row>
    <row r="5" customFormat="false" ht="35.25" hidden="false" customHeight="true" outlineLevel="0" collapsed="false">
      <c r="A5" s="13" t="s">
        <v>4</v>
      </c>
      <c r="B5" s="13"/>
      <c r="C5" s="13"/>
      <c r="D5" s="13"/>
      <c r="E5" s="13"/>
      <c r="F5" s="13"/>
      <c r="G5" s="13"/>
    </row>
    <row r="6" customFormat="false" ht="15" hidden="false" customHeight="true" outlineLevel="0" collapsed="false">
      <c r="A6" s="16" t="s">
        <v>131</v>
      </c>
      <c r="B6" s="16"/>
      <c r="C6" s="16"/>
      <c r="D6" s="16"/>
      <c r="E6" s="16"/>
      <c r="F6" s="16"/>
      <c r="G6" s="16"/>
    </row>
    <row r="7" customFormat="false" ht="15" hidden="false" customHeight="false" outlineLevel="0" collapsed="false">
      <c r="A7" s="18"/>
      <c r="B7" s="18"/>
      <c r="C7" s="18"/>
      <c r="D7" s="18"/>
      <c r="E7" s="18"/>
      <c r="F7" s="18"/>
      <c r="G7" s="18"/>
    </row>
    <row r="8" customFormat="false" ht="15" hidden="false" customHeight="false" outlineLevel="0" collapsed="false">
      <c r="A8" s="152"/>
      <c r="B8" s="152"/>
      <c r="C8" s="153"/>
      <c r="D8" s="152"/>
      <c r="E8" s="152"/>
      <c r="F8" s="154"/>
      <c r="G8" s="152"/>
    </row>
    <row r="9" customFormat="false" ht="15" hidden="false" customHeight="false" outlineLevel="0" collapsed="false">
      <c r="A9" s="152" t="s">
        <v>132</v>
      </c>
      <c r="B9" s="152" t="s">
        <v>133</v>
      </c>
      <c r="C9" s="153" t="s">
        <v>134</v>
      </c>
      <c r="D9" s="152" t="s">
        <v>135</v>
      </c>
      <c r="E9" s="152" t="s">
        <v>136</v>
      </c>
      <c r="F9" s="154" t="s">
        <v>137</v>
      </c>
      <c r="G9" s="152"/>
    </row>
    <row r="10" customFormat="false" ht="15" hidden="false" customHeight="false" outlineLevel="0" collapsed="false">
      <c r="A10" s="152" t="n">
        <v>1</v>
      </c>
      <c r="B10" s="152" t="n">
        <v>60</v>
      </c>
      <c r="C10" s="153" t="n">
        <v>0.1</v>
      </c>
      <c r="D10" s="154" t="n">
        <f aca="false">ROUNDDOWN($F$24*C10,2)</f>
        <v>10289.34</v>
      </c>
      <c r="E10" s="153" t="n">
        <f aca="false">C10</f>
        <v>0.1</v>
      </c>
      <c r="F10" s="154" t="n">
        <f aca="false">D10</f>
        <v>10289.34</v>
      </c>
      <c r="G10" s="152"/>
    </row>
    <row r="11" customFormat="false" ht="15" hidden="false" customHeight="false" outlineLevel="0" collapsed="false">
      <c r="A11" s="152"/>
      <c r="B11" s="152" t="n">
        <v>90</v>
      </c>
      <c r="C11" s="153" t="n">
        <v>0.45</v>
      </c>
      <c r="D11" s="154" t="n">
        <f aca="false">ROUNDUP($F$24*C11,2)</f>
        <v>46302.06</v>
      </c>
      <c r="E11" s="153" t="n">
        <f aca="false">C11+E10</f>
        <v>0.55</v>
      </c>
      <c r="F11" s="154" t="n">
        <f aca="false">F10+D11</f>
        <v>56591.4</v>
      </c>
      <c r="G11" s="152"/>
    </row>
    <row r="12" customFormat="false" ht="15" hidden="false" customHeight="false" outlineLevel="0" collapsed="false">
      <c r="A12" s="152"/>
      <c r="B12" s="152" t="n">
        <v>120</v>
      </c>
      <c r="C12" s="153" t="n">
        <v>0.45</v>
      </c>
      <c r="D12" s="154" t="n">
        <f aca="false">ROUNDUP($F$24*C12,2)</f>
        <v>46302.06</v>
      </c>
      <c r="E12" s="153" t="n">
        <f aca="false">C12+E11</f>
        <v>1</v>
      </c>
      <c r="F12" s="154" t="n">
        <f aca="false">F11+D12</f>
        <v>102893.46</v>
      </c>
      <c r="G12" s="152"/>
    </row>
    <row r="13" customFormat="false" ht="15" hidden="false" customHeight="false" outlineLevel="0" collapsed="false">
      <c r="A13" s="152"/>
      <c r="B13" s="152"/>
      <c r="C13" s="153"/>
      <c r="D13" s="154"/>
      <c r="E13" s="153"/>
      <c r="F13" s="154"/>
      <c r="G13" s="152"/>
    </row>
    <row r="14" customFormat="false" ht="15" hidden="false" customHeight="false" outlineLevel="0" collapsed="false">
      <c r="A14" s="152"/>
      <c r="B14" s="152"/>
      <c r="C14" s="153"/>
      <c r="D14" s="154"/>
      <c r="E14" s="153"/>
      <c r="F14" s="154"/>
      <c r="G14" s="152"/>
    </row>
    <row r="15" customFormat="false" ht="15" hidden="false" customHeight="false" outlineLevel="0" collapsed="false">
      <c r="A15" s="152"/>
      <c r="B15" s="152"/>
      <c r="C15" s="153"/>
      <c r="D15" s="152"/>
      <c r="E15" s="152"/>
      <c r="F15" s="154"/>
      <c r="G15" s="152"/>
    </row>
    <row r="16" customFormat="false" ht="15" hidden="false" customHeight="false" outlineLevel="0" collapsed="false">
      <c r="A16" s="152"/>
      <c r="B16" s="152"/>
      <c r="C16" s="153"/>
      <c r="D16" s="152"/>
      <c r="E16" s="152"/>
      <c r="F16" s="154"/>
      <c r="G16" s="152"/>
    </row>
    <row r="17" customFormat="false" ht="15" hidden="false" customHeight="false" outlineLevel="0" collapsed="false">
      <c r="A17" s="152"/>
      <c r="B17" s="152"/>
      <c r="C17" s="153"/>
      <c r="D17" s="152"/>
      <c r="E17" s="152"/>
      <c r="F17" s="154"/>
      <c r="G17" s="152"/>
    </row>
    <row r="18" customFormat="false" ht="15" hidden="false" customHeight="false" outlineLevel="0" collapsed="false">
      <c r="A18" s="152"/>
      <c r="B18" s="152"/>
      <c r="C18" s="153"/>
      <c r="D18" s="152"/>
      <c r="E18" s="152"/>
      <c r="F18" s="154"/>
      <c r="G18" s="152"/>
    </row>
    <row r="19" customFormat="false" ht="15" hidden="false" customHeight="false" outlineLevel="0" collapsed="false">
      <c r="A19" s="152"/>
      <c r="B19" s="152"/>
      <c r="C19" s="153"/>
      <c r="D19" s="152"/>
      <c r="E19" s="152"/>
      <c r="F19" s="154"/>
      <c r="G19" s="152"/>
    </row>
    <row r="20" customFormat="false" ht="15" hidden="false" customHeight="false" outlineLevel="0" collapsed="false">
      <c r="A20" s="152"/>
      <c r="B20" s="152"/>
      <c r="C20" s="153"/>
      <c r="D20" s="152"/>
      <c r="E20" s="152"/>
      <c r="F20" s="154"/>
      <c r="G20" s="152"/>
    </row>
    <row r="21" customFormat="false" ht="15" hidden="false" customHeight="false" outlineLevel="0" collapsed="false">
      <c r="A21" s="152"/>
      <c r="B21" s="152"/>
      <c r="C21" s="153"/>
      <c r="D21" s="152"/>
      <c r="E21" s="152"/>
      <c r="F21" s="154"/>
      <c r="G21" s="152"/>
    </row>
    <row r="22" customFormat="false" ht="15" hidden="false" customHeight="false" outlineLevel="0" collapsed="false">
      <c r="A22" s="152"/>
      <c r="B22" s="152"/>
      <c r="C22" s="153"/>
      <c r="D22" s="152"/>
      <c r="E22" s="152"/>
      <c r="F22" s="154"/>
      <c r="G22" s="152"/>
    </row>
    <row r="23" customFormat="false" ht="15" hidden="false" customHeight="false" outlineLevel="0" collapsed="false">
      <c r="A23" s="152"/>
      <c r="B23" s="152"/>
      <c r="C23" s="153"/>
      <c r="D23" s="152"/>
      <c r="E23" s="152"/>
      <c r="F23" s="154"/>
      <c r="G23" s="152"/>
    </row>
    <row r="24" customFormat="false" ht="15" hidden="false" customHeight="false" outlineLevel="0" collapsed="false">
      <c r="A24" s="152"/>
      <c r="B24" s="152"/>
      <c r="C24" s="153"/>
      <c r="D24" s="152"/>
      <c r="E24" s="152" t="s">
        <v>138</v>
      </c>
      <c r="F24" s="154" t="n">
        <v>102893.46</v>
      </c>
      <c r="G24" s="152"/>
    </row>
    <row r="25" customFormat="false" ht="15" hidden="false" customHeight="false" outlineLevel="0" collapsed="false">
      <c r="A25" s="152"/>
      <c r="B25" s="152"/>
      <c r="C25" s="153"/>
      <c r="D25" s="152"/>
      <c r="E25" s="152"/>
      <c r="F25" s="154"/>
      <c r="G25" s="152"/>
    </row>
  </sheetData>
  <mergeCells count="7">
    <mergeCell ref="A1:G1"/>
    <mergeCell ref="A2:G2"/>
    <mergeCell ref="A3:G3"/>
    <mergeCell ref="A4:G4"/>
    <mergeCell ref="A5:G5"/>
    <mergeCell ref="A6:G6"/>
    <mergeCell ref="A7:G7"/>
  </mergeCells>
  <printOptions headings="false" gridLines="false" gridLinesSet="true" horizontalCentered="false" verticalCentered="false"/>
  <pageMargins left="0.7875" right="0.7875" top="1.06319444444444" bottom="1.06319444444444"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14</TotalTime>
  <Application>LibreOffice/6.0.4.2$Windows_x86 LibreOffice_project/9b0d9b32d5dcda91d2f1a96dc04c645c450872bf</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2019-06-28T14:49:46Z</dcterms:created>
  <dc:creator>Usuario</dc:creator>
  <dc:description/>
  <dc:language>pt-BR</dc:language>
  <cp:lastModifiedBy>Ana Carolina Terra Alexandre</cp:lastModifiedBy>
  <cp:lastPrinted>2020-07-21T13:54:10Z</cp:lastPrinted>
  <dcterms:modified xsi:type="dcterms:W3CDTF">2020-07-21T13:54:24Z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