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ron_Fis_Fin" sheetId="1" state="visible" r:id="rId2"/>
  </sheets>
  <definedNames>
    <definedName function="false" hidden="false" localSheetId="0" name="_xlnm.Print_Area" vbProcedure="false">Cron_Fis_Fin!$A$1:$X$50</definedName>
    <definedName function="false" hidden="false" localSheetId="0" name="_xlnm.Print_Titles" vbProcedure="false">Cron_Fis_Fin!$1:$11</definedName>
    <definedName function="false" hidden="false" name="all" vbProcedure="false">'[1]atualização de planilha'!#ref!</definedName>
    <definedName function="false" hidden="false" name="all_1" vbProcedure="false">"$'Planilha _ Casa_Popular'.$#REF!$#REF!:$#REF!$#REF!"</definedName>
    <definedName function="false" hidden="false" name="Excel_BuiltIn_Database" vbProcedure="false">"$#REF!.$A$6:$B$8133"</definedName>
    <definedName function="false" hidden="false" name="poarRR" vbProcedure="false">#REF!</definedName>
    <definedName function="false" hidden="false" name="_xlnm.Database" vbProcedure="false">#REF!</definedName>
    <definedName function="false" hidden="false" localSheetId="0" name="_xlnm.Print_Titles" vbProcedure="false">Cron_Fis_Fin!$1:$11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<sst xmlns="http://schemas.openxmlformats.org/spreadsheetml/2006/main" count="100" uniqueCount="43">
  <si>
    <t xml:space="preserve">Cronograma Físico-Financeiro</t>
  </si>
  <si>
    <t xml:space="preserve">OBRA:  Urbanização e revitalização do bairro Caxias ente a Rua Jerônimo Alves de Paula e a Ribeira</t>
  </si>
  <si>
    <t xml:space="preserve">CRONOGRAMA FÍSICO - FINANCEIRO</t>
  </si>
  <si>
    <t xml:space="preserve">ITEM</t>
  </si>
  <si>
    <t xml:space="preserve">SERVIÇO</t>
  </si>
  <si>
    <t xml:space="preserve">PESO</t>
  </si>
  <si>
    <t xml:space="preserve">VALOR</t>
  </si>
  <si>
    <t xml:space="preserve">30 DIAS</t>
  </si>
  <si>
    <t xml:space="preserve">60 DIAS</t>
  </si>
  <si>
    <t xml:space="preserve">90 DIAS</t>
  </si>
  <si>
    <t xml:space="preserve">120 DIAS</t>
  </si>
  <si>
    <t xml:space="preserve">150 DIAS</t>
  </si>
  <si>
    <t xml:space="preserve">180 DIAS</t>
  </si>
  <si>
    <t xml:space="preserve">210 DIAS</t>
  </si>
  <si>
    <t xml:space="preserve">240 DIAS</t>
  </si>
  <si>
    <t xml:space="preserve">270 DIAS</t>
  </si>
  <si>
    <t xml:space="preserve">CONSTRUÇÃO</t>
  </si>
  <si>
    <t xml:space="preserve">%</t>
  </si>
  <si>
    <t xml:space="preserve">R$</t>
  </si>
  <si>
    <t xml:space="preserve">SERVIÇOS PRELIMINARES </t>
  </si>
  <si>
    <t xml:space="preserve">DEMOLIÇÕES E ARRANCAMENTOS</t>
  </si>
  <si>
    <t xml:space="preserve">PAVIMENTAÇÃO</t>
  </si>
  <si>
    <t xml:space="preserve">DRENAGEM</t>
  </si>
  <si>
    <t xml:space="preserve">ESGOTO / ÁGUA POTÁVEL</t>
  </si>
  <si>
    <t xml:space="preserve">CONFECÇÃO DE LAGO PARA DESAGUE DA REDE DE DRENAGEM</t>
  </si>
  <si>
    <t xml:space="preserve">SINALIZAÇÃO</t>
  </si>
  <si>
    <t xml:space="preserve">SERVIÇOS DIVERSOS</t>
  </si>
  <si>
    <t xml:space="preserve">LIMPEZA </t>
  </si>
  <si>
    <t xml:space="preserve">SIMPLES (R$)</t>
  </si>
  <si>
    <t xml:space="preserve">ACUMULADO (R$)</t>
  </si>
  <si>
    <t xml:space="preserve">B.D.I. - 18,58%</t>
  </si>
  <si>
    <t xml:space="preserve">TOTAL MEDIDO C/ BDI</t>
  </si>
  <si>
    <t xml:space="preserve">TOTAL DO ORÇAMENTO</t>
  </si>
  <si>
    <t xml:space="preserve">300 DIAS</t>
  </si>
  <si>
    <t xml:space="preserve">330 DIAS</t>
  </si>
  <si>
    <t xml:space="preserve">360 DIAS</t>
  </si>
  <si>
    <t xml:space="preserve">390 DIAS</t>
  </si>
  <si>
    <t xml:space="preserve">420 DIAS</t>
  </si>
  <si>
    <t xml:space="preserve">450 DIAS</t>
  </si>
  <si>
    <t xml:space="preserve">480 DIAS</t>
  </si>
  <si>
    <t xml:space="preserve">510 DIAS</t>
  </si>
  <si>
    <t xml:space="preserve">540 DIAS</t>
  </si>
  <si>
    <t xml:space="preserve">B.D.I. - 18%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</si>
</sst>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%"/>
    <numFmt numFmtId="166" formatCode="_(* #,##0.00_);_(* \(#,##0.00\);_(* \-??_);_(@_)"/>
    <numFmt numFmtId="167" formatCode="* #,##0.00\ ;* \(#,##0.00\);* \-#\ ;@\ "/>
    <numFmt numFmtId="168" formatCode="@"/>
    <numFmt numFmtId="169" formatCode="0.00%"/>
    <numFmt numFmtId="170" formatCode="#,##0.0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8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8000"/>
      <name val="Arial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1"/>
      <color rgb="FF000000"/>
      <name val="Arial"/>
      <family val="2"/>
      <charset val="1"/>
    </font>
    <font>
      <sz val="7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14"/>
      <name val="Arial"/>
      <family val="2"/>
      <charset val="1"/>
    </font>
    <font>
      <sz val="14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7"/>
      <name val="Arial"/>
      <family val="2"/>
      <charset val="1"/>
    </font>
    <font>
      <sz val="7.5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  <fill>
      <patternFill patternType="solid">
        <fgColor rgb="FFFFCC99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</borders>
  <cellStyleXfs count="7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8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8" borderId="2" applyFont="true" applyBorder="true" applyAlignment="true" applyProtection="false">
      <alignment horizontal="general" vertical="bottom" textRotation="0" wrapText="false" indent="0" shrinkToFit="false"/>
    </xf>
    <xf numFmtId="164" fontId="16" fillId="8" borderId="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58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0" xfId="5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0" xfId="58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0" xfId="58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2" fillId="0" borderId="4" xfId="58" applyFont="true" applyBorder="true" applyAlignment="true" applyProtection="false">
      <alignment horizontal="center" vertical="distributed" textRotation="0" wrapText="true" indent="0" shrinkToFit="false"/>
      <protection locked="true" hidden="false"/>
    </xf>
    <xf numFmtId="164" fontId="24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9" borderId="5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9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9" borderId="6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5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6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4" fillId="0" borderId="3" xfId="58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8" fillId="0" borderId="3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9" borderId="3" xfId="5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0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9" borderId="3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9" borderId="6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" xfId="58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9" fontId="18" fillId="0" borderId="3" xfId="5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8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7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9" borderId="8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8" fillId="9" borderId="8" xfId="5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18" fillId="9" borderId="8" xfId="5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8" fillId="9" borderId="8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9" borderId="8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9" borderId="9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0" xfId="5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1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9" borderId="11" xfId="58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27" fillId="0" borderId="11" xfId="58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8" fillId="0" borderId="11" xfId="58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27" fillId="0" borderId="12" xfId="58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0" borderId="0" xfId="58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3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14" xfId="5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0" borderId="0" xfId="5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25" fillId="0" borderId="0" xfId="58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5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Accent 1 1" xfId="20" builtinId="53" customBuiltin="true"/>
    <cellStyle name="Accent 1 2" xfId="21" builtinId="53" customBuiltin="true"/>
    <cellStyle name="Accent 2 1" xfId="22" builtinId="53" customBuiltin="true"/>
    <cellStyle name="Accent 2 2" xfId="23" builtinId="53" customBuiltin="true"/>
    <cellStyle name="Accent 3 1" xfId="24" builtinId="53" customBuiltin="true"/>
    <cellStyle name="Accent 3 2" xfId="25" builtinId="53" customBuiltin="true"/>
    <cellStyle name="Accent 4" xfId="26" builtinId="53" customBuiltin="true"/>
    <cellStyle name="Accent 5" xfId="27" builtinId="53" customBuiltin="true"/>
    <cellStyle name="Bad 1" xfId="28" builtinId="53" customBuiltin="true"/>
    <cellStyle name="Bad 2" xfId="29" builtinId="53" customBuiltin="true"/>
    <cellStyle name="Error 1" xfId="30" builtinId="53" customBuiltin="true"/>
    <cellStyle name="Error 2" xfId="31" builtinId="53" customBuiltin="true"/>
    <cellStyle name="Footnote 1" xfId="32" builtinId="53" customBuiltin="true"/>
    <cellStyle name="Footnote 2" xfId="33" builtinId="53" customBuiltin="true"/>
    <cellStyle name="Good 1" xfId="34" builtinId="53" customBuiltin="true"/>
    <cellStyle name="Good 2" xfId="35" builtinId="53" customBuiltin="true"/>
    <cellStyle name="Heading (user) 1" xfId="36" builtinId="53" customBuiltin="true"/>
    <cellStyle name="Heading 1 1" xfId="37" builtinId="53" customBuiltin="true"/>
    <cellStyle name="Heading 1 2" xfId="38" builtinId="53" customBuiltin="true"/>
    <cellStyle name="Heading 2 1" xfId="39" builtinId="53" customBuiltin="true"/>
    <cellStyle name="Heading 2 2" xfId="40" builtinId="53" customBuiltin="true"/>
    <cellStyle name="Heading 3" xfId="41" builtinId="53" customBuiltin="true"/>
    <cellStyle name="Moeda [0] 2" xfId="42" builtinId="53" customBuiltin="true"/>
    <cellStyle name="Neutral 1" xfId="43" builtinId="53" customBuiltin="true"/>
    <cellStyle name="Neutral 2" xfId="44" builtinId="53" customBuiltin="true"/>
    <cellStyle name="Normal 10" xfId="45" builtinId="53" customBuiltin="true"/>
    <cellStyle name="Normal 11" xfId="46" builtinId="53" customBuiltin="true"/>
    <cellStyle name="Normal 12" xfId="47" builtinId="53" customBuiltin="true"/>
    <cellStyle name="Normal 2" xfId="48" builtinId="53" customBuiltin="true"/>
    <cellStyle name="Normal 3" xfId="49" builtinId="53" customBuiltin="true"/>
    <cellStyle name="Normal 4" xfId="50" builtinId="53" customBuiltin="true"/>
    <cellStyle name="Normal 5" xfId="51" builtinId="53" customBuiltin="true"/>
    <cellStyle name="Normal 5 2" xfId="52" builtinId="53" customBuiltin="true"/>
    <cellStyle name="Normal 5 3" xfId="53" builtinId="53" customBuiltin="true"/>
    <cellStyle name="Normal 6" xfId="54" builtinId="53" customBuiltin="true"/>
    <cellStyle name="Normal 7" xfId="55" builtinId="53" customBuiltin="true"/>
    <cellStyle name="Normal 8" xfId="56" builtinId="53" customBuiltin="true"/>
    <cellStyle name="Normal 9" xfId="57" builtinId="53" customBuiltin="true"/>
    <cellStyle name="Normal_Drenagem e Correcao de Greid Vivendas do Canal" xfId="58" builtinId="53" customBuiltin="true"/>
    <cellStyle name="Nota 2" xfId="59" builtinId="53" customBuiltin="true"/>
    <cellStyle name="Note 1" xfId="60" builtinId="53" customBuiltin="true"/>
    <cellStyle name="Note 2" xfId="61" builtinId="53" customBuiltin="true"/>
    <cellStyle name="Porcentagem 2" xfId="62" builtinId="53" customBuiltin="true"/>
    <cellStyle name="Status 1" xfId="63" builtinId="53" customBuiltin="true"/>
    <cellStyle name="Status 2" xfId="64" builtinId="53" customBuiltin="true"/>
    <cellStyle name="Text 1" xfId="65" builtinId="53" customBuiltin="true"/>
    <cellStyle name="Text 2" xfId="66" builtinId="53" customBuiltin="true"/>
    <cellStyle name="Vírgula 2" xfId="67" builtinId="53" customBuiltin="true"/>
    <cellStyle name="Vírgula 3" xfId="68" builtinId="53" customBuiltin="true"/>
    <cellStyle name="Warning 1" xfId="69" builtinId="53" customBuiltin="true"/>
    <cellStyle name="Warning 2" xfId="7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15840</xdr:colOff>
      <xdr:row>15</xdr:row>
      <xdr:rowOff>95040</xdr:rowOff>
    </xdr:from>
    <xdr:to>
      <xdr:col>16</xdr:col>
      <xdr:colOff>745920</xdr:colOff>
      <xdr:row>15</xdr:row>
      <xdr:rowOff>95040</xdr:rowOff>
    </xdr:to>
    <xdr:sp>
      <xdr:nvSpPr>
        <xdr:cNvPr id="0" name="Line 1"/>
        <xdr:cNvSpPr/>
      </xdr:nvSpPr>
      <xdr:spPr>
        <a:xfrm>
          <a:off x="3765240" y="3018960"/>
          <a:ext cx="7059960" cy="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11</xdr:col>
      <xdr:colOff>12600</xdr:colOff>
      <xdr:row>16</xdr:row>
      <xdr:rowOff>88560</xdr:rowOff>
    </xdr:from>
    <xdr:to>
      <xdr:col>22</xdr:col>
      <xdr:colOff>966960</xdr:colOff>
      <xdr:row>16</xdr:row>
      <xdr:rowOff>88560</xdr:rowOff>
    </xdr:to>
    <xdr:sp>
      <xdr:nvSpPr>
        <xdr:cNvPr id="1" name="Line 1"/>
        <xdr:cNvSpPr/>
      </xdr:nvSpPr>
      <xdr:spPr>
        <a:xfrm>
          <a:off x="7239240" y="3279240"/>
          <a:ext cx="7435440" cy="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20520</xdr:colOff>
      <xdr:row>14</xdr:row>
      <xdr:rowOff>85680</xdr:rowOff>
    </xdr:from>
    <xdr:to>
      <xdr:col>22</xdr:col>
      <xdr:colOff>913680</xdr:colOff>
      <xdr:row>14</xdr:row>
      <xdr:rowOff>95040</xdr:rowOff>
    </xdr:to>
    <xdr:sp>
      <xdr:nvSpPr>
        <xdr:cNvPr id="2" name="Line 1"/>
        <xdr:cNvSpPr/>
      </xdr:nvSpPr>
      <xdr:spPr>
        <a:xfrm flipV="1">
          <a:off x="3769920" y="2761920"/>
          <a:ext cx="10851480" cy="936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10</xdr:col>
      <xdr:colOff>468000</xdr:colOff>
      <xdr:row>0</xdr:row>
      <xdr:rowOff>68400</xdr:rowOff>
    </xdr:from>
    <xdr:to>
      <xdr:col>12</xdr:col>
      <xdr:colOff>313200</xdr:colOff>
      <xdr:row>6</xdr:row>
      <xdr:rowOff>21960</xdr:rowOff>
    </xdr:to>
    <xdr:pic>
      <xdr:nvPicPr>
        <xdr:cNvPr id="3" name="Picture 3" descr=""/>
        <xdr:cNvPicPr/>
      </xdr:nvPicPr>
      <xdr:blipFill>
        <a:blip r:embed="rId1"/>
        <a:stretch/>
      </xdr:blipFill>
      <xdr:spPr>
        <a:xfrm>
          <a:off x="7070040" y="68400"/>
          <a:ext cx="923400" cy="924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582480</xdr:colOff>
      <xdr:row>18</xdr:row>
      <xdr:rowOff>85680</xdr:rowOff>
    </xdr:from>
    <xdr:to>
      <xdr:col>23</xdr:col>
      <xdr:colOff>1440</xdr:colOff>
      <xdr:row>18</xdr:row>
      <xdr:rowOff>88560</xdr:rowOff>
    </xdr:to>
    <xdr:sp>
      <xdr:nvSpPr>
        <xdr:cNvPr id="4" name="Line 1"/>
        <xdr:cNvSpPr/>
      </xdr:nvSpPr>
      <xdr:spPr>
        <a:xfrm>
          <a:off x="7184520" y="3771720"/>
          <a:ext cx="7491600" cy="288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12600</xdr:colOff>
      <xdr:row>17</xdr:row>
      <xdr:rowOff>75960</xdr:rowOff>
    </xdr:from>
    <xdr:to>
      <xdr:col>22</xdr:col>
      <xdr:colOff>892800</xdr:colOff>
      <xdr:row>17</xdr:row>
      <xdr:rowOff>83160</xdr:rowOff>
    </xdr:to>
    <xdr:sp>
      <xdr:nvSpPr>
        <xdr:cNvPr id="5" name="Line 1"/>
        <xdr:cNvSpPr/>
      </xdr:nvSpPr>
      <xdr:spPr>
        <a:xfrm>
          <a:off x="6161040" y="3514320"/>
          <a:ext cx="8439480" cy="720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365040</xdr:colOff>
      <xdr:row>41</xdr:row>
      <xdr:rowOff>110880</xdr:rowOff>
    </xdr:from>
    <xdr:to>
      <xdr:col>22</xdr:col>
      <xdr:colOff>645840</xdr:colOff>
      <xdr:row>41</xdr:row>
      <xdr:rowOff>110880</xdr:rowOff>
    </xdr:to>
    <xdr:sp>
      <xdr:nvSpPr>
        <xdr:cNvPr id="6" name="Line 1"/>
        <xdr:cNvSpPr/>
      </xdr:nvSpPr>
      <xdr:spPr>
        <a:xfrm>
          <a:off x="12389760" y="9768960"/>
          <a:ext cx="1963800" cy="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21</xdr:col>
      <xdr:colOff>23760</xdr:colOff>
      <xdr:row>42</xdr:row>
      <xdr:rowOff>75960</xdr:rowOff>
    </xdr:from>
    <xdr:to>
      <xdr:col>22</xdr:col>
      <xdr:colOff>916560</xdr:colOff>
      <xdr:row>42</xdr:row>
      <xdr:rowOff>83160</xdr:rowOff>
    </xdr:to>
    <xdr:sp>
      <xdr:nvSpPr>
        <xdr:cNvPr id="7" name="Line 1"/>
        <xdr:cNvSpPr/>
      </xdr:nvSpPr>
      <xdr:spPr>
        <a:xfrm flipV="1">
          <a:off x="13237200" y="9991440"/>
          <a:ext cx="1387080" cy="720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17</xdr:col>
      <xdr:colOff>115560</xdr:colOff>
      <xdr:row>40</xdr:row>
      <xdr:rowOff>83160</xdr:rowOff>
    </xdr:from>
    <xdr:to>
      <xdr:col>22</xdr:col>
      <xdr:colOff>908640</xdr:colOff>
      <xdr:row>40</xdr:row>
      <xdr:rowOff>85680</xdr:rowOff>
    </xdr:to>
    <xdr:sp>
      <xdr:nvSpPr>
        <xdr:cNvPr id="8" name="Line 1"/>
        <xdr:cNvSpPr/>
      </xdr:nvSpPr>
      <xdr:spPr>
        <a:xfrm flipV="1">
          <a:off x="10940760" y="9484200"/>
          <a:ext cx="3675600" cy="252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12600</xdr:colOff>
      <xdr:row>36</xdr:row>
      <xdr:rowOff>83160</xdr:rowOff>
    </xdr:from>
    <xdr:to>
      <xdr:col>19</xdr:col>
      <xdr:colOff>226080</xdr:colOff>
      <xdr:row>36</xdr:row>
      <xdr:rowOff>88560</xdr:rowOff>
    </xdr:to>
    <xdr:sp>
      <xdr:nvSpPr>
        <xdr:cNvPr id="9" name="Line 1"/>
        <xdr:cNvSpPr/>
      </xdr:nvSpPr>
      <xdr:spPr>
        <a:xfrm flipV="1">
          <a:off x="3762000" y="8436240"/>
          <a:ext cx="8488800" cy="540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15840</xdr:colOff>
      <xdr:row>34</xdr:row>
      <xdr:rowOff>59760</xdr:rowOff>
    </xdr:from>
    <xdr:to>
      <xdr:col>22</xdr:col>
      <xdr:colOff>904680</xdr:colOff>
      <xdr:row>34</xdr:row>
      <xdr:rowOff>105480</xdr:rowOff>
    </xdr:to>
    <xdr:sp>
      <xdr:nvSpPr>
        <xdr:cNvPr id="10" name="Line 1"/>
        <xdr:cNvSpPr/>
      </xdr:nvSpPr>
      <xdr:spPr>
        <a:xfrm>
          <a:off x="3765240" y="7879680"/>
          <a:ext cx="10847160" cy="4572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11880</xdr:colOff>
      <xdr:row>38</xdr:row>
      <xdr:rowOff>83160</xdr:rowOff>
    </xdr:from>
    <xdr:to>
      <xdr:col>14</xdr:col>
      <xdr:colOff>745920</xdr:colOff>
      <xdr:row>38</xdr:row>
      <xdr:rowOff>85680</xdr:rowOff>
    </xdr:to>
    <xdr:sp>
      <xdr:nvSpPr>
        <xdr:cNvPr id="11" name="Line 1"/>
        <xdr:cNvSpPr/>
      </xdr:nvSpPr>
      <xdr:spPr>
        <a:xfrm flipV="1">
          <a:off x="3761280" y="8950680"/>
          <a:ext cx="5864400" cy="252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15</xdr:col>
      <xdr:colOff>11880</xdr:colOff>
      <xdr:row>39</xdr:row>
      <xdr:rowOff>83160</xdr:rowOff>
    </xdr:from>
    <xdr:to>
      <xdr:col>22</xdr:col>
      <xdr:colOff>892800</xdr:colOff>
      <xdr:row>39</xdr:row>
      <xdr:rowOff>83160</xdr:rowOff>
    </xdr:to>
    <xdr:sp>
      <xdr:nvSpPr>
        <xdr:cNvPr id="12" name="Line 1"/>
        <xdr:cNvSpPr/>
      </xdr:nvSpPr>
      <xdr:spPr>
        <a:xfrm>
          <a:off x="9637560" y="9208080"/>
          <a:ext cx="4962960" cy="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5</xdr:col>
      <xdr:colOff>12600</xdr:colOff>
      <xdr:row>37</xdr:row>
      <xdr:rowOff>71280</xdr:rowOff>
    </xdr:from>
    <xdr:to>
      <xdr:col>8</xdr:col>
      <xdr:colOff>690480</xdr:colOff>
      <xdr:row>37</xdr:row>
      <xdr:rowOff>75960</xdr:rowOff>
    </xdr:to>
    <xdr:sp>
      <xdr:nvSpPr>
        <xdr:cNvPr id="13" name="Line 1"/>
        <xdr:cNvSpPr/>
      </xdr:nvSpPr>
      <xdr:spPr>
        <a:xfrm flipV="1">
          <a:off x="3762000" y="8681760"/>
          <a:ext cx="2331000" cy="4680"/>
        </a:xfrm>
        <a:prstGeom prst="line">
          <a:avLst/>
        </a:prstGeom>
        <a:ln w="507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A49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94" workbookViewId="0">
      <selection pane="topLeft" activeCell="AB35" activeCellId="0" sqref="AB35"/>
    </sheetView>
  </sheetViews>
  <sheetFormatPr defaultRowHeight="12.75" zeroHeight="false" outlineLevelRow="0" outlineLevelCol="0"/>
  <cols>
    <col collapsed="false" customWidth="true" hidden="false" outlineLevel="0" max="1" min="1" style="1" width="5.86"/>
    <col collapsed="false" customWidth="true" hidden="false" outlineLevel="0" max="2" min="2" style="2" width="8.71"/>
    <col collapsed="false" customWidth="true" hidden="false" outlineLevel="0" max="3" min="3" style="1" width="20.86"/>
    <col collapsed="false" customWidth="true" hidden="false" outlineLevel="0" max="4" min="4" style="3" width="6.57"/>
    <col collapsed="false" customWidth="true" hidden="false" outlineLevel="0" max="5" min="5" style="1" width="11.14"/>
    <col collapsed="false" customWidth="true" hidden="false" outlineLevel="0" max="6" min="6" style="1" width="6.42"/>
    <col collapsed="false" customWidth="true" hidden="false" outlineLevel="0" max="7" min="7" style="1" width="10.58"/>
    <col collapsed="false" customWidth="true" hidden="false" outlineLevel="0" max="8" min="8" style="1" width="6.42"/>
    <col collapsed="false" customWidth="true" hidden="false" outlineLevel="0" max="9" min="9" style="1" width="10.58"/>
    <col collapsed="false" customWidth="true" hidden="false" outlineLevel="0" max="10" min="10" style="1" width="6.42"/>
    <col collapsed="false" customWidth="true" hidden="false" outlineLevel="0" max="11" min="11" style="1" width="8.86"/>
    <col collapsed="false" customWidth="true" hidden="false" outlineLevel="0" max="12" min="12" style="1" width="6.42"/>
    <col collapsed="false" customWidth="true" hidden="false" outlineLevel="0" max="13" min="13" style="1" width="10.58"/>
    <col collapsed="false" customWidth="true" hidden="false" outlineLevel="0" max="14" min="14" style="1" width="6.42"/>
    <col collapsed="false" customWidth="true" hidden="false" outlineLevel="0" max="15" min="15" style="1" width="10.58"/>
    <col collapsed="false" customWidth="true" hidden="false" outlineLevel="0" max="16" min="16" style="1" width="6.42"/>
    <col collapsed="false" customWidth="true" hidden="false" outlineLevel="0" max="17" min="17" style="1" width="10.58"/>
    <col collapsed="false" customWidth="true" hidden="false" outlineLevel="0" max="18" min="18" style="1" width="6.42"/>
    <col collapsed="false" customWidth="true" hidden="false" outlineLevel="0" max="19" min="19" style="1" width="10.58"/>
    <col collapsed="false" customWidth="true" hidden="false" outlineLevel="0" max="20" min="20" style="1" width="6.42"/>
    <col collapsed="false" customWidth="true" hidden="false" outlineLevel="0" max="21" min="21" style="1" width="10.42"/>
    <col collapsed="false" customWidth="true" hidden="false" outlineLevel="0" max="22" min="22" style="1" width="7"/>
    <col collapsed="false" customWidth="true" hidden="false" outlineLevel="0" max="23" min="23" style="1" width="13.7"/>
    <col collapsed="false" customWidth="true" hidden="false" outlineLevel="0" max="24" min="24" style="1" width="5.28"/>
    <col collapsed="false" customWidth="true" hidden="false" outlineLevel="0" max="25" min="25" style="1" width="9.85"/>
    <col collapsed="false" customWidth="true" hidden="false" outlineLevel="0" max="26" min="26" style="1" width="9.14"/>
    <col collapsed="false" customWidth="true" hidden="false" outlineLevel="0" max="27" min="27" style="1" width="10.14"/>
    <col collapsed="false" customWidth="true" hidden="false" outlineLevel="0" max="267" min="28" style="1" width="9.14"/>
    <col collapsed="false" customWidth="true" hidden="false" outlineLevel="0" max="268" min="268" style="1" width="8.71"/>
    <col collapsed="false" customWidth="true" hidden="false" outlineLevel="0" max="269" min="269" style="1" width="20.86"/>
    <col collapsed="false" customWidth="true" hidden="false" outlineLevel="0" max="270" min="270" style="1" width="6.57"/>
    <col collapsed="false" customWidth="true" hidden="false" outlineLevel="0" max="271" min="271" style="1" width="9.85"/>
    <col collapsed="false" customWidth="true" hidden="false" outlineLevel="0" max="272" min="272" style="1" width="6.42"/>
    <col collapsed="false" customWidth="true" hidden="false" outlineLevel="0" max="273" min="273" style="1" width="7.86"/>
    <col collapsed="false" customWidth="true" hidden="false" outlineLevel="0" max="274" min="274" style="1" width="6.42"/>
    <col collapsed="false" customWidth="true" hidden="false" outlineLevel="0" max="275" min="275" style="1" width="7.86"/>
    <col collapsed="false" customWidth="true" hidden="false" outlineLevel="0" max="276" min="276" style="1" width="6.42"/>
    <col collapsed="false" customWidth="true" hidden="false" outlineLevel="0" max="277" min="277" style="1" width="7.86"/>
    <col collapsed="false" customWidth="true" hidden="false" outlineLevel="0" max="278" min="278" style="1" width="7"/>
    <col collapsed="false" customWidth="true" hidden="false" outlineLevel="0" max="279" min="279" style="1" width="9.42"/>
    <col collapsed="false" customWidth="true" hidden="false" outlineLevel="0" max="280" min="280" style="1" width="7.29"/>
    <col collapsed="false" customWidth="true" hidden="false" outlineLevel="0" max="281" min="281" style="1" width="9.85"/>
    <col collapsed="false" customWidth="true" hidden="false" outlineLevel="0" max="282" min="282" style="1" width="9.14"/>
    <col collapsed="false" customWidth="true" hidden="false" outlineLevel="0" max="283" min="283" style="1" width="10.14"/>
    <col collapsed="false" customWidth="true" hidden="false" outlineLevel="0" max="523" min="284" style="1" width="9.14"/>
    <col collapsed="false" customWidth="true" hidden="false" outlineLevel="0" max="524" min="524" style="1" width="8.71"/>
    <col collapsed="false" customWidth="true" hidden="false" outlineLevel="0" max="525" min="525" style="1" width="20.86"/>
    <col collapsed="false" customWidth="true" hidden="false" outlineLevel="0" max="526" min="526" style="1" width="6.57"/>
    <col collapsed="false" customWidth="true" hidden="false" outlineLevel="0" max="527" min="527" style="1" width="9.85"/>
    <col collapsed="false" customWidth="true" hidden="false" outlineLevel="0" max="528" min="528" style="1" width="6.42"/>
    <col collapsed="false" customWidth="true" hidden="false" outlineLevel="0" max="529" min="529" style="1" width="7.86"/>
    <col collapsed="false" customWidth="true" hidden="false" outlineLevel="0" max="530" min="530" style="1" width="6.42"/>
    <col collapsed="false" customWidth="true" hidden="false" outlineLevel="0" max="531" min="531" style="1" width="7.86"/>
    <col collapsed="false" customWidth="true" hidden="false" outlineLevel="0" max="532" min="532" style="1" width="6.42"/>
    <col collapsed="false" customWidth="true" hidden="false" outlineLevel="0" max="533" min="533" style="1" width="7.86"/>
    <col collapsed="false" customWidth="true" hidden="false" outlineLevel="0" max="534" min="534" style="1" width="7"/>
    <col collapsed="false" customWidth="true" hidden="false" outlineLevel="0" max="535" min="535" style="1" width="9.42"/>
    <col collapsed="false" customWidth="true" hidden="false" outlineLevel="0" max="536" min="536" style="1" width="7.29"/>
    <col collapsed="false" customWidth="true" hidden="false" outlineLevel="0" max="537" min="537" style="1" width="9.85"/>
    <col collapsed="false" customWidth="true" hidden="false" outlineLevel="0" max="538" min="538" style="1" width="9.14"/>
    <col collapsed="false" customWidth="true" hidden="false" outlineLevel="0" max="539" min="539" style="1" width="10.14"/>
    <col collapsed="false" customWidth="true" hidden="false" outlineLevel="0" max="779" min="540" style="1" width="9.14"/>
    <col collapsed="false" customWidth="true" hidden="false" outlineLevel="0" max="780" min="780" style="1" width="8.71"/>
    <col collapsed="false" customWidth="true" hidden="false" outlineLevel="0" max="781" min="781" style="1" width="20.86"/>
    <col collapsed="false" customWidth="true" hidden="false" outlineLevel="0" max="782" min="782" style="1" width="6.57"/>
    <col collapsed="false" customWidth="true" hidden="false" outlineLevel="0" max="783" min="783" style="1" width="9.85"/>
    <col collapsed="false" customWidth="true" hidden="false" outlineLevel="0" max="784" min="784" style="1" width="6.42"/>
    <col collapsed="false" customWidth="true" hidden="false" outlineLevel="0" max="785" min="785" style="1" width="7.86"/>
    <col collapsed="false" customWidth="true" hidden="false" outlineLevel="0" max="786" min="786" style="1" width="6.42"/>
    <col collapsed="false" customWidth="true" hidden="false" outlineLevel="0" max="787" min="787" style="1" width="7.86"/>
    <col collapsed="false" customWidth="true" hidden="false" outlineLevel="0" max="788" min="788" style="1" width="6.42"/>
    <col collapsed="false" customWidth="true" hidden="false" outlineLevel="0" max="789" min="789" style="1" width="7.86"/>
    <col collapsed="false" customWidth="true" hidden="false" outlineLevel="0" max="790" min="790" style="1" width="7"/>
    <col collapsed="false" customWidth="true" hidden="false" outlineLevel="0" max="791" min="791" style="1" width="9.42"/>
    <col collapsed="false" customWidth="true" hidden="false" outlineLevel="0" max="792" min="792" style="1" width="7.29"/>
    <col collapsed="false" customWidth="true" hidden="false" outlineLevel="0" max="793" min="793" style="1" width="9.85"/>
    <col collapsed="false" customWidth="true" hidden="false" outlineLevel="0" max="794" min="794" style="1" width="9.14"/>
    <col collapsed="false" customWidth="true" hidden="false" outlineLevel="0" max="795" min="795" style="1" width="10.14"/>
    <col collapsed="false" customWidth="true" hidden="false" outlineLevel="0" max="1025" min="796" style="1" width="9.14"/>
  </cols>
  <sheetData>
    <row r="1" s="4" customFormat="true" ht="12.75" hidden="false" customHeight="false" outlineLevel="0" collapsed="false">
      <c r="B1" s="5"/>
      <c r="D1" s="6"/>
    </row>
    <row r="2" s="4" customFormat="true" ht="12.75" hidden="false" customHeight="false" outlineLevel="0" collapsed="false">
      <c r="B2" s="5"/>
      <c r="D2" s="6"/>
    </row>
    <row r="3" s="4" customFormat="true" ht="12.75" hidden="false" customHeight="false" outlineLevel="0" collapsed="false">
      <c r="B3" s="5"/>
      <c r="D3" s="6"/>
    </row>
    <row r="4" s="4" customFormat="true" ht="12.75" hidden="false" customHeight="false" outlineLevel="0" collapsed="false">
      <c r="B4" s="5"/>
      <c r="D4" s="6"/>
    </row>
    <row r="5" s="4" customFormat="true" ht="12.75" hidden="false" customHeight="false" outlineLevel="0" collapsed="false">
      <c r="B5" s="5"/>
      <c r="D5" s="6"/>
    </row>
    <row r="6" s="4" customFormat="true" ht="12.75" hidden="false" customHeight="false" outlineLevel="0" collapsed="false">
      <c r="B6" s="5"/>
      <c r="D6" s="6"/>
    </row>
    <row r="7" s="4" customFormat="true" ht="15.75" hidden="false" customHeight="true" outlineLevel="0" collapsed="false">
      <c r="B7" s="5"/>
      <c r="D7" s="6"/>
    </row>
    <row r="8" s="4" customFormat="true" ht="19.5" hidden="false" customHeight="true" outlineLevel="0" collapsed="false">
      <c r="B8" s="7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  <c r="Y8" s="8"/>
    </row>
    <row r="9" s="4" customFormat="true" ht="6.75" hidden="false" customHeight="true" outlineLevel="0" collapsed="false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="4" customFormat="true" ht="18" hidden="false" customHeight="true" outlineLevel="0" collapsed="false">
      <c r="B10" s="9" t="s">
        <v>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  <c r="Y10" s="10"/>
    </row>
    <row r="11" s="4" customFormat="true" ht="16.5" hidden="false" customHeight="false" outlineLevel="0" collapsed="false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0"/>
      <c r="Y11" s="10"/>
    </row>
    <row r="12" s="4" customFormat="true" ht="18.75" hidden="false" customHeight="true" outlineLevel="0" collapsed="false">
      <c r="B12" s="12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="13" customFormat="true" ht="19.5" hidden="false" customHeight="true" outlineLevel="0" collapsed="false">
      <c r="B13" s="14" t="s">
        <v>3</v>
      </c>
      <c r="C13" s="15" t="s">
        <v>4</v>
      </c>
      <c r="D13" s="16" t="s">
        <v>5</v>
      </c>
      <c r="E13" s="15" t="s">
        <v>6</v>
      </c>
      <c r="F13" s="15" t="s">
        <v>7</v>
      </c>
      <c r="G13" s="15"/>
      <c r="H13" s="15" t="s">
        <v>8</v>
      </c>
      <c r="I13" s="15"/>
      <c r="J13" s="15" t="s">
        <v>9</v>
      </c>
      <c r="K13" s="15"/>
      <c r="L13" s="15" t="s">
        <v>10</v>
      </c>
      <c r="M13" s="15"/>
      <c r="N13" s="15" t="s">
        <v>11</v>
      </c>
      <c r="O13" s="15"/>
      <c r="P13" s="15" t="s">
        <v>12</v>
      </c>
      <c r="Q13" s="15"/>
      <c r="R13" s="15" t="s">
        <v>13</v>
      </c>
      <c r="S13" s="15"/>
      <c r="T13" s="15" t="s">
        <v>14</v>
      </c>
      <c r="U13" s="15"/>
      <c r="V13" s="17" t="s">
        <v>15</v>
      </c>
      <c r="W13" s="17"/>
    </row>
    <row r="14" s="18" customFormat="true" ht="19.5" hidden="false" customHeight="true" outlineLevel="0" collapsed="false">
      <c r="B14" s="19"/>
      <c r="C14" s="20" t="s">
        <v>16</v>
      </c>
      <c r="D14" s="3" t="s">
        <v>17</v>
      </c>
      <c r="E14" s="21" t="s">
        <v>18</v>
      </c>
      <c r="F14" s="3" t="s">
        <v>17</v>
      </c>
      <c r="G14" s="21" t="s">
        <v>18</v>
      </c>
      <c r="H14" s="3" t="s">
        <v>17</v>
      </c>
      <c r="I14" s="21" t="s">
        <v>18</v>
      </c>
      <c r="J14" s="3" t="s">
        <v>17</v>
      </c>
      <c r="K14" s="21" t="s">
        <v>18</v>
      </c>
      <c r="L14" s="3" t="s">
        <v>17</v>
      </c>
      <c r="M14" s="21" t="s">
        <v>18</v>
      </c>
      <c r="N14" s="3" t="s">
        <v>17</v>
      </c>
      <c r="O14" s="21" t="s">
        <v>18</v>
      </c>
      <c r="P14" s="3" t="s">
        <v>17</v>
      </c>
      <c r="Q14" s="21" t="s">
        <v>18</v>
      </c>
      <c r="R14" s="3" t="s">
        <v>17</v>
      </c>
      <c r="S14" s="21" t="s">
        <v>18</v>
      </c>
      <c r="T14" s="3" t="s">
        <v>17</v>
      </c>
      <c r="U14" s="21" t="s">
        <v>18</v>
      </c>
      <c r="V14" s="3" t="s">
        <v>17</v>
      </c>
      <c r="W14" s="22" t="s">
        <v>18</v>
      </c>
    </row>
    <row r="15" s="18" customFormat="true" ht="19.5" hidden="false" customHeight="true" outlineLevel="0" collapsed="false">
      <c r="B15" s="19" t="n">
        <v>1</v>
      </c>
      <c r="C15" s="23" t="s">
        <v>19</v>
      </c>
      <c r="D15" s="24" t="n">
        <f aca="false">E15/E25</f>
        <v>0.0279211033120027</v>
      </c>
      <c r="E15" s="25" t="n">
        <v>316535.45</v>
      </c>
      <c r="F15" s="26" t="n">
        <v>0.0016</v>
      </c>
      <c r="G15" s="27" t="n">
        <f aca="false">ROUND(F15*$E$25,2)</f>
        <v>18138.85</v>
      </c>
      <c r="H15" s="26" t="n">
        <v>0.0015</v>
      </c>
      <c r="I15" s="27" t="n">
        <f aca="false">ROUND(H15*$E$25,2)</f>
        <v>17005.17</v>
      </c>
      <c r="J15" s="26" t="n">
        <v>0.0015</v>
      </c>
      <c r="K15" s="27" t="n">
        <f aca="false">ROUND(J15*$E$25,2)</f>
        <v>17005.17</v>
      </c>
      <c r="L15" s="26" t="n">
        <v>0.0015</v>
      </c>
      <c r="M15" s="27" t="n">
        <f aca="false">ROUND(L15*$E$25,2)</f>
        <v>17005.17</v>
      </c>
      <c r="N15" s="26" t="n">
        <v>0.0015</v>
      </c>
      <c r="O15" s="27" t="n">
        <f aca="false">ROUND(N15*$E$25,2)</f>
        <v>17005.17</v>
      </c>
      <c r="P15" s="26" t="n">
        <v>0.0015</v>
      </c>
      <c r="Q15" s="27" t="n">
        <f aca="false">ROUND(P15*$E$25,2)</f>
        <v>17005.17</v>
      </c>
      <c r="R15" s="26" t="n">
        <v>0.0015</v>
      </c>
      <c r="S15" s="27" t="n">
        <f aca="false">ROUND(R15*$E$25,2)</f>
        <v>17005.17</v>
      </c>
      <c r="T15" s="26" t="n">
        <v>0.0015</v>
      </c>
      <c r="U15" s="27" t="n">
        <f aca="false">ROUND(T15*$E$25,2)</f>
        <v>17005.17</v>
      </c>
      <c r="V15" s="26" t="n">
        <v>0.0015</v>
      </c>
      <c r="W15" s="28" t="n">
        <f aca="false">ROUND(V15*$E$25,2)</f>
        <v>17005.17</v>
      </c>
    </row>
    <row r="16" s="18" customFormat="true" ht="21" hidden="false" customHeight="true" outlineLevel="0" collapsed="false">
      <c r="B16" s="19" t="n">
        <v>2</v>
      </c>
      <c r="C16" s="29" t="s">
        <v>20</v>
      </c>
      <c r="D16" s="24" t="n">
        <f aca="false">E16/E25</f>
        <v>0.049204043984762</v>
      </c>
      <c r="E16" s="25" t="n">
        <v>557815.5</v>
      </c>
      <c r="F16" s="26" t="n">
        <v>0.0087</v>
      </c>
      <c r="G16" s="27" t="n">
        <f aca="false">ROUND(F16*$E$25,2)</f>
        <v>98630</v>
      </c>
      <c r="H16" s="26" t="n">
        <v>0.0087</v>
      </c>
      <c r="I16" s="27" t="n">
        <f aca="false">ROUND(H16*$E$25,2)</f>
        <v>98630</v>
      </c>
      <c r="J16" s="26" t="n">
        <v>0.0087</v>
      </c>
      <c r="K16" s="27" t="n">
        <f aca="false">ROUND(J16*$E$25,2)</f>
        <v>98630</v>
      </c>
      <c r="L16" s="26" t="n">
        <v>0.0087</v>
      </c>
      <c r="M16" s="27" t="n">
        <f aca="false">ROUND(L16*$E$25,2)</f>
        <v>98630</v>
      </c>
      <c r="N16" s="26" t="n">
        <v>0.0087</v>
      </c>
      <c r="O16" s="27" t="n">
        <f aca="false">ROUND(N16*$E$25,2)</f>
        <v>98630</v>
      </c>
      <c r="P16" s="26" t="n">
        <f aca="false">D16-F16-H16-J16-L16-N16</f>
        <v>0.00570404398476199</v>
      </c>
      <c r="Q16" s="27" t="n">
        <f aca="false">E16-G16-I16-K16-M16-O16</f>
        <v>64665.5</v>
      </c>
      <c r="R16" s="26"/>
      <c r="S16" s="27"/>
      <c r="T16" s="26"/>
      <c r="U16" s="27"/>
      <c r="V16" s="26"/>
      <c r="W16" s="28"/>
    </row>
    <row r="17" s="18" customFormat="true" ht="19.5" hidden="false" customHeight="true" outlineLevel="0" collapsed="false">
      <c r="B17" s="19" t="n">
        <v>3</v>
      </c>
      <c r="C17" s="29" t="s">
        <v>21</v>
      </c>
      <c r="D17" s="24" t="n">
        <f aca="false">E17/E25</f>
        <v>0.615731810177707</v>
      </c>
      <c r="E17" s="25" t="n">
        <v>6980417.05</v>
      </c>
      <c r="F17" s="26"/>
      <c r="G17" s="27"/>
      <c r="H17" s="26"/>
      <c r="I17" s="27"/>
      <c r="J17" s="26"/>
      <c r="K17" s="27"/>
      <c r="L17" s="26" t="n">
        <v>0.0472</v>
      </c>
      <c r="M17" s="27" t="n">
        <f aca="false">ROUND(L17*$E$25,2)</f>
        <v>535096.09</v>
      </c>
      <c r="N17" s="26" t="n">
        <v>0.0472</v>
      </c>
      <c r="O17" s="27" t="n">
        <f aca="false">ROUND(N17*$E$25,2)</f>
        <v>535096.09</v>
      </c>
      <c r="P17" s="26" t="n">
        <v>0.0472</v>
      </c>
      <c r="Q17" s="27" t="n">
        <f aca="false">ROUND(P17*$E$25,2)</f>
        <v>535096.09</v>
      </c>
      <c r="R17" s="26" t="n">
        <v>0.0472</v>
      </c>
      <c r="S17" s="27" t="n">
        <f aca="false">ROUND(R17*$E$25,2)</f>
        <v>535096.09</v>
      </c>
      <c r="T17" s="26" t="n">
        <v>0.0472</v>
      </c>
      <c r="U17" s="27" t="n">
        <f aca="false">ROUND(T17*$E$25,2)</f>
        <v>535096.09</v>
      </c>
      <c r="V17" s="26" t="n">
        <v>0.0472</v>
      </c>
      <c r="W17" s="28" t="n">
        <f aca="false">ROUND(V17*$E$25,2)</f>
        <v>535096.09</v>
      </c>
    </row>
    <row r="18" s="18" customFormat="true" ht="19.5" hidden="false" customHeight="true" outlineLevel="0" collapsed="false">
      <c r="B18" s="19" t="n">
        <v>4</v>
      </c>
      <c r="C18" s="29" t="s">
        <v>22</v>
      </c>
      <c r="D18" s="24" t="n">
        <f aca="false">E18/E25</f>
        <v>0.178681547661359</v>
      </c>
      <c r="E18" s="25" t="n">
        <v>2025673.68</v>
      </c>
      <c r="F18" s="26"/>
      <c r="G18" s="27"/>
      <c r="H18" s="26"/>
      <c r="I18" s="27"/>
      <c r="J18" s="26" t="n">
        <v>0.0185</v>
      </c>
      <c r="K18" s="27" t="n">
        <f aca="false">ROUND(J18*$E$25,2)</f>
        <v>209730.46</v>
      </c>
      <c r="L18" s="26" t="n">
        <v>0.0185</v>
      </c>
      <c r="M18" s="27" t="n">
        <f aca="false">ROUND(L18*$E$25,2)</f>
        <v>209730.46</v>
      </c>
      <c r="N18" s="26" t="n">
        <v>0.0185</v>
      </c>
      <c r="O18" s="27" t="n">
        <f aca="false">ROUND(N18*$E$25,2)</f>
        <v>209730.46</v>
      </c>
      <c r="P18" s="26" t="n">
        <v>0.0185</v>
      </c>
      <c r="Q18" s="27" t="n">
        <f aca="false">ROUND(P18*$E$25,2)</f>
        <v>209730.46</v>
      </c>
      <c r="R18" s="26" t="n">
        <v>0.0185</v>
      </c>
      <c r="S18" s="27" t="n">
        <f aca="false">ROUND(R18*$E$25,2)</f>
        <v>209730.46</v>
      </c>
      <c r="T18" s="26" t="n">
        <v>0.0185</v>
      </c>
      <c r="U18" s="27" t="n">
        <f aca="false">ROUND(T18*$E$25,2)</f>
        <v>209730.46</v>
      </c>
      <c r="V18" s="26" t="n">
        <v>0.0185</v>
      </c>
      <c r="W18" s="28" t="n">
        <f aca="false">ROUND(V18*$E$25,2)</f>
        <v>209730.46</v>
      </c>
    </row>
    <row r="19" s="18" customFormat="true" ht="19.5" hidden="false" customHeight="true" outlineLevel="0" collapsed="false">
      <c r="B19" s="19" t="n">
        <v>5</v>
      </c>
      <c r="C19" s="29" t="s">
        <v>23</v>
      </c>
      <c r="D19" s="24" t="n">
        <f aca="false">E19/E25</f>
        <v>0.09603765331074</v>
      </c>
      <c r="E19" s="25" t="n">
        <v>1088757.9</v>
      </c>
      <c r="F19" s="26"/>
      <c r="G19" s="27"/>
      <c r="H19" s="26"/>
      <c r="I19" s="27"/>
      <c r="J19" s="26"/>
      <c r="K19" s="27"/>
      <c r="L19" s="26" t="n">
        <v>0.0093</v>
      </c>
      <c r="M19" s="27" t="n">
        <f aca="false">ROUND(L19*$E$25,2)</f>
        <v>105432.07</v>
      </c>
      <c r="N19" s="26" t="n">
        <v>0.0093</v>
      </c>
      <c r="O19" s="27" t="n">
        <f aca="false">ROUND(N19*$E$25,2)</f>
        <v>105432.07</v>
      </c>
      <c r="P19" s="26" t="n">
        <v>0.0093</v>
      </c>
      <c r="Q19" s="27" t="n">
        <f aca="false">ROUND(P19*$E$25,2)</f>
        <v>105432.07</v>
      </c>
      <c r="R19" s="26" t="n">
        <v>0.0093</v>
      </c>
      <c r="S19" s="27" t="n">
        <f aca="false">ROUND(R19*$E$25,2)</f>
        <v>105432.07</v>
      </c>
      <c r="T19" s="26" t="n">
        <v>0.0093</v>
      </c>
      <c r="U19" s="27" t="n">
        <f aca="false">ROUND(T19*$E$25,2)</f>
        <v>105432.07</v>
      </c>
      <c r="V19" s="26" t="n">
        <v>0.0093</v>
      </c>
      <c r="W19" s="28" t="n">
        <f aca="false">ROUND(V19*$E$25,2)</f>
        <v>105432.07</v>
      </c>
    </row>
    <row r="20" s="18" customFormat="true" ht="33" hidden="false" customHeight="true" outlineLevel="0" collapsed="false">
      <c r="B20" s="19" t="n">
        <v>6</v>
      </c>
      <c r="C20" s="29" t="s">
        <v>24</v>
      </c>
      <c r="D20" s="24" t="n">
        <f aca="false">E20/E25</f>
        <v>0.0158537869476588</v>
      </c>
      <c r="E20" s="25" t="n">
        <v>179730.92</v>
      </c>
      <c r="F20" s="26"/>
      <c r="G20" s="27"/>
      <c r="H20" s="26"/>
      <c r="I20" s="27"/>
      <c r="J20" s="26"/>
      <c r="K20" s="27"/>
      <c r="L20" s="26"/>
      <c r="M20" s="27"/>
      <c r="N20" s="26"/>
      <c r="O20" s="27"/>
      <c r="P20" s="26"/>
      <c r="Q20" s="27"/>
      <c r="R20" s="26"/>
      <c r="S20" s="27"/>
      <c r="T20" s="26"/>
      <c r="U20" s="27"/>
      <c r="V20" s="26"/>
      <c r="W20" s="28"/>
    </row>
    <row r="21" s="18" customFormat="true" ht="19.5" hidden="false" customHeight="true" outlineLevel="0" collapsed="false">
      <c r="B21" s="19" t="n">
        <v>7</v>
      </c>
      <c r="C21" s="29" t="s">
        <v>25</v>
      </c>
      <c r="D21" s="24" t="n">
        <f aca="false">E21/E25</f>
        <v>0.011223135860025</v>
      </c>
      <c r="E21" s="25" t="n">
        <v>127234.24</v>
      </c>
      <c r="F21" s="26"/>
      <c r="G21" s="27"/>
      <c r="H21" s="26"/>
      <c r="I21" s="27"/>
      <c r="J21" s="26"/>
      <c r="K21" s="27"/>
      <c r="L21" s="26"/>
      <c r="M21" s="27"/>
      <c r="N21" s="26"/>
      <c r="O21" s="27"/>
      <c r="P21" s="26"/>
      <c r="Q21" s="27"/>
      <c r="R21" s="26"/>
      <c r="S21" s="27"/>
      <c r="T21" s="26"/>
      <c r="U21" s="27"/>
      <c r="V21" s="26"/>
      <c r="W21" s="28"/>
    </row>
    <row r="22" s="18" customFormat="true" ht="19.5" hidden="false" customHeight="true" outlineLevel="0" collapsed="false">
      <c r="B22" s="19" t="n">
        <v>8</v>
      </c>
      <c r="C22" s="29" t="s">
        <v>26</v>
      </c>
      <c r="D22" s="24" t="n">
        <f aca="false">E22/E25</f>
        <v>0.00511858233655889</v>
      </c>
      <c r="E22" s="25" t="n">
        <v>58028.25</v>
      </c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26"/>
      <c r="S22" s="27"/>
      <c r="T22" s="26"/>
      <c r="U22" s="27"/>
      <c r="V22" s="26"/>
      <c r="W22" s="28"/>
    </row>
    <row r="23" s="18" customFormat="true" ht="19.5" hidden="false" customHeight="true" outlineLevel="0" collapsed="false">
      <c r="B23" s="19" t="n">
        <v>9</v>
      </c>
      <c r="C23" s="29" t="s">
        <v>27</v>
      </c>
      <c r="D23" s="24" t="n">
        <f aca="false">E23/E25</f>
        <v>0.000228336409187186</v>
      </c>
      <c r="E23" s="25" t="n">
        <v>2588.6</v>
      </c>
      <c r="F23" s="26"/>
      <c r="G23" s="27"/>
      <c r="H23" s="26"/>
      <c r="I23" s="27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8"/>
    </row>
    <row r="24" s="18" customFormat="true" ht="19.5" hidden="false" customHeight="true" outlineLevel="0" collapsed="false">
      <c r="B24" s="19"/>
      <c r="D24" s="24"/>
      <c r="E24" s="25"/>
      <c r="F24" s="26"/>
      <c r="G24" s="27"/>
      <c r="H24" s="26"/>
      <c r="I24" s="27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8"/>
    </row>
    <row r="25" s="18" customFormat="true" ht="19.5" hidden="false" customHeight="true" outlineLevel="0" collapsed="false">
      <c r="B25" s="19"/>
      <c r="C25" s="3" t="s">
        <v>28</v>
      </c>
      <c r="D25" s="30" t="n">
        <f aca="false">SUM(D15:D23)</f>
        <v>1</v>
      </c>
      <c r="E25" s="25" t="n">
        <f aca="false">ROUND(SUM(E15:E23),2)</f>
        <v>11336781.59</v>
      </c>
      <c r="F25" s="26" t="n">
        <f aca="false">ROUND(SUM(F15:F23),4)</f>
        <v>0.0103</v>
      </c>
      <c r="G25" s="27" t="n">
        <f aca="false">ROUND(SUM(G15:G23),2)</f>
        <v>116768.85</v>
      </c>
      <c r="H25" s="26" t="n">
        <f aca="false">ROUND(SUM(H15:H23),4)</f>
        <v>0.0102</v>
      </c>
      <c r="I25" s="27" t="n">
        <f aca="false">ROUND(SUM(I15:I23),2)</f>
        <v>115635.17</v>
      </c>
      <c r="J25" s="26" t="n">
        <f aca="false">ROUND(SUM(J15:J23),4)</f>
        <v>0.0287</v>
      </c>
      <c r="K25" s="27" t="n">
        <f aca="false">ROUND(SUM(K15:K23),2)</f>
        <v>325365.63</v>
      </c>
      <c r="L25" s="26" t="n">
        <f aca="false">ROUND(SUM(L15:L23),4)</f>
        <v>0.0852</v>
      </c>
      <c r="M25" s="27" t="n">
        <f aca="false">ROUND(SUM(M15:M23),2)</f>
        <v>965893.79</v>
      </c>
      <c r="N25" s="26" t="n">
        <f aca="false">ROUND(SUM(N15:N23),4)</f>
        <v>0.0852</v>
      </c>
      <c r="O25" s="27" t="n">
        <f aca="false">ROUND(SUM(O15:O23),2)</f>
        <v>965893.79</v>
      </c>
      <c r="P25" s="26" t="n">
        <f aca="false">ROUND(SUM(P15:P23),4)</f>
        <v>0.0822</v>
      </c>
      <c r="Q25" s="27" t="n">
        <f aca="false">ROUND(SUM(Q15:Q23),2)</f>
        <v>931929.29</v>
      </c>
      <c r="R25" s="26" t="n">
        <f aca="false">ROUND(SUM(R15:R23),4)</f>
        <v>0.0765</v>
      </c>
      <c r="S25" s="27" t="n">
        <f aca="false">ROUND(SUM(S15:S23),2)</f>
        <v>867263.79</v>
      </c>
      <c r="T25" s="26" t="n">
        <f aca="false">ROUND(SUM(T15:T23),4)</f>
        <v>0.0765</v>
      </c>
      <c r="U25" s="27" t="n">
        <f aca="false">ROUND(SUM(U15:U23),2)</f>
        <v>867263.79</v>
      </c>
      <c r="V25" s="26" t="n">
        <f aca="false">ROUND(SUM(V15:V23),4)</f>
        <v>0.0765</v>
      </c>
      <c r="W25" s="28" t="n">
        <f aca="false">ROUND(SUM(W15:W23),2)</f>
        <v>867263.79</v>
      </c>
      <c r="AA25" s="31"/>
    </row>
    <row r="26" s="18" customFormat="true" ht="19.5" hidden="false" customHeight="true" outlineLevel="0" collapsed="false">
      <c r="B26" s="32"/>
      <c r="C26" s="33" t="s">
        <v>29</v>
      </c>
      <c r="D26" s="34" t="n">
        <f aca="false">D25</f>
        <v>1</v>
      </c>
      <c r="E26" s="35"/>
      <c r="F26" s="36" t="n">
        <f aca="false">F25</f>
        <v>0.0103</v>
      </c>
      <c r="G26" s="37" t="n">
        <f aca="false">G25</f>
        <v>116768.85</v>
      </c>
      <c r="H26" s="36" t="n">
        <f aca="false">H25+F26</f>
        <v>0.0205</v>
      </c>
      <c r="I26" s="37" t="n">
        <f aca="false">I25+G26</f>
        <v>232404.02</v>
      </c>
      <c r="J26" s="36" t="n">
        <f aca="false">J25+H26</f>
        <v>0.0492</v>
      </c>
      <c r="K26" s="37" t="n">
        <f aca="false">K25+I26</f>
        <v>557769.65</v>
      </c>
      <c r="L26" s="36" t="n">
        <f aca="false">L25+J26</f>
        <v>0.1344</v>
      </c>
      <c r="M26" s="37" t="n">
        <f aca="false">M25+K26</f>
        <v>1523663.44</v>
      </c>
      <c r="N26" s="36" t="n">
        <f aca="false">N25+L26</f>
        <v>0.2196</v>
      </c>
      <c r="O26" s="37" t="n">
        <f aca="false">O25+M26</f>
        <v>2489557.23</v>
      </c>
      <c r="P26" s="36" t="n">
        <f aca="false">P25+N26</f>
        <v>0.3018</v>
      </c>
      <c r="Q26" s="37" t="n">
        <f aca="false">Q25+O26</f>
        <v>3421486.52</v>
      </c>
      <c r="R26" s="36" t="n">
        <f aca="false">R25+P26</f>
        <v>0.3783</v>
      </c>
      <c r="S26" s="37" t="n">
        <f aca="false">S25+Q26</f>
        <v>4288750.31</v>
      </c>
      <c r="T26" s="36" t="n">
        <f aca="false">T25+R26</f>
        <v>0.4548</v>
      </c>
      <c r="U26" s="37" t="n">
        <f aca="false">U25+S26</f>
        <v>5156014.1</v>
      </c>
      <c r="V26" s="36" t="n">
        <f aca="false">T26+V25</f>
        <v>0.5313</v>
      </c>
      <c r="W26" s="38" t="n">
        <f aca="false">W25+U26</f>
        <v>6023277.89</v>
      </c>
      <c r="AA26" s="39"/>
    </row>
    <row r="27" s="4" customFormat="true" ht="20.25" hidden="false" customHeight="true" outlineLevel="0" collapsed="false">
      <c r="B27" s="40"/>
      <c r="C27" s="41" t="s">
        <v>30</v>
      </c>
      <c r="D27" s="42" t="n">
        <f aca="false">D26</f>
        <v>1</v>
      </c>
      <c r="E27" s="43" t="n">
        <f aca="false">ROUND(E25*0.1858,2)</f>
        <v>2106374.02</v>
      </c>
      <c r="F27" s="44"/>
      <c r="G27" s="43" t="n">
        <f aca="false">ROUND(G25*0.1858,2)</f>
        <v>21695.65</v>
      </c>
      <c r="H27" s="44"/>
      <c r="I27" s="43" t="n">
        <f aca="false">ROUND(I25*0.1858,2)</f>
        <v>21485.01</v>
      </c>
      <c r="J27" s="44"/>
      <c r="K27" s="43" t="n">
        <f aca="false">ROUND(K25*0.1858,2)</f>
        <v>60452.93</v>
      </c>
      <c r="L27" s="44"/>
      <c r="M27" s="43" t="n">
        <f aca="false">ROUND(M25*0.1858,2)</f>
        <v>179463.07</v>
      </c>
      <c r="N27" s="44"/>
      <c r="O27" s="43" t="n">
        <f aca="false">ROUND(O25*0.1858,2)</f>
        <v>179463.07</v>
      </c>
      <c r="P27" s="44"/>
      <c r="Q27" s="43" t="n">
        <f aca="false">ROUND(Q25*0.1858,2)</f>
        <v>173152.46</v>
      </c>
      <c r="R27" s="44"/>
      <c r="S27" s="43" t="n">
        <f aca="false">ROUND(S25*0.1858,2)</f>
        <v>161137.61</v>
      </c>
      <c r="T27" s="44"/>
      <c r="U27" s="43" t="n">
        <f aca="false">ROUND(U25*0.1858,2)</f>
        <v>161137.61</v>
      </c>
      <c r="V27" s="43"/>
      <c r="W27" s="45" t="n">
        <f aca="false">ROUND(W25*0.1858,2)</f>
        <v>161137.61</v>
      </c>
      <c r="AA27" s="46"/>
    </row>
    <row r="28" s="4" customFormat="true" ht="22.5" hidden="false" customHeight="true" outlineLevel="0" collapsed="false">
      <c r="B28" s="40"/>
      <c r="C28" s="41" t="s">
        <v>31</v>
      </c>
      <c r="D28" s="42" t="n">
        <f aca="false">D27</f>
        <v>1</v>
      </c>
      <c r="E28" s="43" t="n">
        <f aca="false">E25+E27</f>
        <v>13443155.61</v>
      </c>
      <c r="F28" s="44"/>
      <c r="G28" s="43" t="n">
        <f aca="false">G25+G27</f>
        <v>138464.5</v>
      </c>
      <c r="H28" s="44"/>
      <c r="I28" s="43" t="n">
        <f aca="false">I25+I27</f>
        <v>137120.18</v>
      </c>
      <c r="J28" s="44"/>
      <c r="K28" s="43" t="n">
        <f aca="false">K25+K27</f>
        <v>385818.56</v>
      </c>
      <c r="L28" s="44"/>
      <c r="M28" s="43" t="n">
        <f aca="false">M25+M27</f>
        <v>1145356.86</v>
      </c>
      <c r="N28" s="44"/>
      <c r="O28" s="43" t="n">
        <f aca="false">O25+O27</f>
        <v>1145356.86</v>
      </c>
      <c r="P28" s="44"/>
      <c r="Q28" s="43" t="n">
        <f aca="false">Q25+Q27</f>
        <v>1105081.75</v>
      </c>
      <c r="R28" s="44"/>
      <c r="S28" s="43" t="n">
        <f aca="false">S25+S27</f>
        <v>1028401.4</v>
      </c>
      <c r="T28" s="44"/>
      <c r="U28" s="43" t="n">
        <f aca="false">U25+U27</f>
        <v>1028401.4</v>
      </c>
      <c r="V28" s="43"/>
      <c r="W28" s="45" t="n">
        <f aca="false">W25+W27</f>
        <v>1028401.4</v>
      </c>
    </row>
    <row r="29" s="4" customFormat="true" ht="19.5" hidden="false" customHeight="true" outlineLevel="0" collapsed="false">
      <c r="B29" s="47" t="s">
        <v>32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 t="n">
        <f aca="false">SUM(G28:W28)</f>
        <v>7142402.91</v>
      </c>
    </row>
    <row r="30" s="4" customFormat="true" ht="19.5" hidden="false" customHeight="true" outlineLevel="0" collapsed="false"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</row>
    <row r="31" s="4" customFormat="true" ht="13.5" hidden="false" customHeight="false" outlineLevel="0" collapsed="false">
      <c r="B31" s="5"/>
      <c r="D31" s="6"/>
    </row>
    <row r="32" s="4" customFormat="true" ht="20.25" hidden="false" customHeight="true" outlineLevel="0" collapsed="false">
      <c r="B32" s="12" t="s">
        <v>2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="4" customFormat="true" ht="20.25" hidden="false" customHeight="true" outlineLevel="0" collapsed="false">
      <c r="B33" s="14" t="s">
        <v>3</v>
      </c>
      <c r="C33" s="15" t="s">
        <v>4</v>
      </c>
      <c r="D33" s="16" t="s">
        <v>5</v>
      </c>
      <c r="E33" s="15" t="s">
        <v>6</v>
      </c>
      <c r="F33" s="15" t="s">
        <v>33</v>
      </c>
      <c r="G33" s="15"/>
      <c r="H33" s="15" t="s">
        <v>34</v>
      </c>
      <c r="I33" s="15"/>
      <c r="J33" s="15" t="s">
        <v>35</v>
      </c>
      <c r="K33" s="15"/>
      <c r="L33" s="15" t="s">
        <v>36</v>
      </c>
      <c r="M33" s="15"/>
      <c r="N33" s="15" t="s">
        <v>37</v>
      </c>
      <c r="O33" s="15"/>
      <c r="P33" s="15" t="s">
        <v>38</v>
      </c>
      <c r="Q33" s="15"/>
      <c r="R33" s="15" t="s">
        <v>39</v>
      </c>
      <c r="S33" s="15"/>
      <c r="T33" s="15" t="s">
        <v>40</v>
      </c>
      <c r="U33" s="15"/>
      <c r="V33" s="17" t="s">
        <v>41</v>
      </c>
      <c r="W33" s="17"/>
    </row>
    <row r="34" s="4" customFormat="true" ht="20.25" hidden="false" customHeight="true" outlineLevel="0" collapsed="false">
      <c r="B34" s="19"/>
      <c r="C34" s="20" t="s">
        <v>16</v>
      </c>
      <c r="D34" s="3" t="s">
        <v>17</v>
      </c>
      <c r="E34" s="21" t="s">
        <v>18</v>
      </c>
      <c r="F34" s="3" t="s">
        <v>17</v>
      </c>
      <c r="G34" s="21" t="s">
        <v>18</v>
      </c>
      <c r="H34" s="3" t="s">
        <v>17</v>
      </c>
      <c r="I34" s="21" t="s">
        <v>18</v>
      </c>
      <c r="J34" s="3" t="s">
        <v>17</v>
      </c>
      <c r="K34" s="21" t="s">
        <v>18</v>
      </c>
      <c r="L34" s="3" t="s">
        <v>17</v>
      </c>
      <c r="M34" s="21" t="s">
        <v>18</v>
      </c>
      <c r="N34" s="3" t="s">
        <v>17</v>
      </c>
      <c r="O34" s="21" t="s">
        <v>18</v>
      </c>
      <c r="P34" s="3" t="s">
        <v>17</v>
      </c>
      <c r="Q34" s="21" t="s">
        <v>18</v>
      </c>
      <c r="R34" s="3" t="s">
        <v>17</v>
      </c>
      <c r="S34" s="21" t="s">
        <v>18</v>
      </c>
      <c r="T34" s="3" t="s">
        <v>17</v>
      </c>
      <c r="U34" s="21" t="s">
        <v>18</v>
      </c>
      <c r="V34" s="3" t="s">
        <v>17</v>
      </c>
      <c r="W34" s="22" t="s">
        <v>18</v>
      </c>
    </row>
    <row r="35" s="4" customFormat="true" ht="20.25" hidden="false" customHeight="true" outlineLevel="0" collapsed="false">
      <c r="B35" s="19" t="n">
        <v>1</v>
      </c>
      <c r="C35" s="23" t="s">
        <v>19</v>
      </c>
      <c r="D35" s="24" t="n">
        <f aca="false">E35/E45</f>
        <v>0.0279211033120027</v>
      </c>
      <c r="E35" s="25" t="n">
        <v>316535.45</v>
      </c>
      <c r="F35" s="26" t="n">
        <v>0.0015</v>
      </c>
      <c r="G35" s="27" t="n">
        <f aca="false">ROUND(F35*$E$45,2)</f>
        <v>17005.17</v>
      </c>
      <c r="H35" s="26" t="n">
        <v>0.0015</v>
      </c>
      <c r="I35" s="27" t="n">
        <f aca="false">ROUND(H35*$E$45,2)</f>
        <v>17005.17</v>
      </c>
      <c r="J35" s="26" t="n">
        <v>0.0015</v>
      </c>
      <c r="K35" s="27" t="n">
        <f aca="false">ROUND(J35*$E$45,2)</f>
        <v>17005.17</v>
      </c>
      <c r="L35" s="26" t="n">
        <v>0.0015</v>
      </c>
      <c r="M35" s="27" t="n">
        <f aca="false">ROUND(L35*$E$45,2)</f>
        <v>17005.17</v>
      </c>
      <c r="N35" s="26" t="n">
        <v>0.0015</v>
      </c>
      <c r="O35" s="27" t="n">
        <f aca="false">ROUND(N35*$E$45,2)</f>
        <v>17005.17</v>
      </c>
      <c r="P35" s="26" t="n">
        <v>0.0015</v>
      </c>
      <c r="Q35" s="27" t="n">
        <f aca="false">ROUND(P35*$E$45,2)</f>
        <v>17005.17</v>
      </c>
      <c r="R35" s="26" t="n">
        <v>0.0015</v>
      </c>
      <c r="S35" s="27" t="n">
        <f aca="false">ROUND(R35*$E$45,2)</f>
        <v>17005.17</v>
      </c>
      <c r="T35" s="26" t="n">
        <v>0.0015</v>
      </c>
      <c r="U35" s="27" t="n">
        <f aca="false">ROUND(T35*$E$45,2)</f>
        <v>17005.17</v>
      </c>
      <c r="V35" s="26" t="n">
        <f aca="false">D15-(F15+H15+J15+L15+N15+P15+R15+T15+V15+F35+H35+J35+L35+N35+P35+R35+T35)</f>
        <v>0.00232110331200268</v>
      </c>
      <c r="W35" s="28" t="n">
        <f aca="false">E15-G15-I15-K15-M15-O15-Q15-S15-U15-W15-G35-I35-K35-M35-O35-Q35-S35-U35</f>
        <v>26313.8800000002</v>
      </c>
    </row>
    <row r="36" s="4" customFormat="true" ht="21.75" hidden="false" customHeight="true" outlineLevel="0" collapsed="false">
      <c r="B36" s="19" t="n">
        <v>2</v>
      </c>
      <c r="C36" s="29" t="s">
        <v>20</v>
      </c>
      <c r="D36" s="24" t="n">
        <f aca="false">E36/E45</f>
        <v>0.049204043984762</v>
      </c>
      <c r="E36" s="25" t="n">
        <v>557815.5</v>
      </c>
      <c r="F36" s="26"/>
      <c r="G36" s="27"/>
      <c r="H36" s="26"/>
      <c r="I36" s="27"/>
      <c r="J36" s="26"/>
      <c r="K36" s="27"/>
      <c r="L36" s="26"/>
      <c r="M36" s="27"/>
      <c r="N36" s="26"/>
      <c r="O36" s="27"/>
      <c r="P36" s="26"/>
      <c r="Q36" s="27"/>
      <c r="R36" s="26"/>
      <c r="S36" s="27"/>
      <c r="T36" s="26"/>
      <c r="U36" s="27"/>
      <c r="V36" s="26"/>
      <c r="W36" s="28"/>
    </row>
    <row r="37" s="4" customFormat="true" ht="20.25" hidden="false" customHeight="true" outlineLevel="0" collapsed="false">
      <c r="B37" s="19" t="n">
        <v>3</v>
      </c>
      <c r="C37" s="29" t="s">
        <v>21</v>
      </c>
      <c r="D37" s="24" t="n">
        <f aca="false">E37/E45</f>
        <v>0.615731810177707</v>
      </c>
      <c r="E37" s="25" t="n">
        <v>6980417.05</v>
      </c>
      <c r="F37" s="26" t="n">
        <v>0.0472</v>
      </c>
      <c r="G37" s="27" t="n">
        <f aca="false">ROUND(F37*$E$45,2)</f>
        <v>535096.09</v>
      </c>
      <c r="H37" s="26" t="n">
        <v>0.0472</v>
      </c>
      <c r="I37" s="27" t="n">
        <f aca="false">ROUND(H37*$E$45,2)</f>
        <v>535096.09</v>
      </c>
      <c r="J37" s="26" t="n">
        <v>0.0472</v>
      </c>
      <c r="K37" s="27" t="n">
        <f aca="false">ROUND(J37*$E$45,2)</f>
        <v>535096.09</v>
      </c>
      <c r="L37" s="26" t="n">
        <v>0.0472</v>
      </c>
      <c r="M37" s="27" t="n">
        <f aca="false">ROUND(L37*$E$45,2)</f>
        <v>535096.09</v>
      </c>
      <c r="N37" s="26" t="n">
        <v>0.0472</v>
      </c>
      <c r="O37" s="27" t="n">
        <f aca="false">ROUND(N37*$E$45,2)</f>
        <v>535096.09</v>
      </c>
      <c r="P37" s="26" t="n">
        <v>0.0472</v>
      </c>
      <c r="Q37" s="27" t="n">
        <f aca="false">ROUND(P37*$E$45,2)</f>
        <v>535096.09</v>
      </c>
      <c r="R37" s="26" t="n">
        <v>0.035</v>
      </c>
      <c r="S37" s="27" t="n">
        <f aca="false">ROUND(R37*$E$45,2)</f>
        <v>396787.36</v>
      </c>
      <c r="T37" s="26" t="n">
        <f aca="false">D37-(F17+H17+J17+L17+N17+P17+R17+T17+V17+F37+H37+J37+L37+N37+P37+R37)</f>
        <v>0.0143318101777065</v>
      </c>
      <c r="U37" s="27" t="n">
        <f aca="false">E37-(G17+I17+K17+M17+O17+Q17+S17+U17+W17+G37+I37+K37+M37+O37+Q37+S37)</f>
        <v>162476.609999999</v>
      </c>
      <c r="V37" s="26"/>
      <c r="W37" s="28"/>
    </row>
    <row r="38" s="4" customFormat="true" ht="20.25" hidden="false" customHeight="true" outlineLevel="0" collapsed="false">
      <c r="B38" s="19" t="n">
        <v>4</v>
      </c>
      <c r="C38" s="29" t="s">
        <v>22</v>
      </c>
      <c r="D38" s="24" t="n">
        <f aca="false">E38/E45</f>
        <v>0.178681547661359</v>
      </c>
      <c r="E38" s="25" t="n">
        <v>2025673.68</v>
      </c>
      <c r="F38" s="26" t="n">
        <v>0.0185</v>
      </c>
      <c r="G38" s="27" t="n">
        <f aca="false">ROUND(F38*$E$45,2)</f>
        <v>209730.46</v>
      </c>
      <c r="H38" s="26" t="n">
        <f aca="false">D18-(J18+L18+N18+P18+R18+T18+V18+F38)</f>
        <v>0.0306815476613588</v>
      </c>
      <c r="I38" s="27" t="n">
        <f aca="false">E18-(K18+M18+O18+Q18+S18+U18+W18+G38)</f>
        <v>347830</v>
      </c>
      <c r="J38" s="26"/>
      <c r="K38" s="27"/>
      <c r="L38" s="26"/>
      <c r="M38" s="27"/>
      <c r="N38" s="26"/>
      <c r="O38" s="27"/>
      <c r="P38" s="26"/>
      <c r="Q38" s="27"/>
      <c r="R38" s="26"/>
      <c r="S38" s="27"/>
      <c r="T38" s="26"/>
      <c r="U38" s="27"/>
      <c r="V38" s="26"/>
      <c r="W38" s="28"/>
    </row>
    <row r="39" s="4" customFormat="true" ht="20.25" hidden="false" customHeight="true" outlineLevel="0" collapsed="false">
      <c r="B39" s="19" t="n">
        <v>5</v>
      </c>
      <c r="C39" s="29" t="s">
        <v>23</v>
      </c>
      <c r="D39" s="24" t="n">
        <f aca="false">E39/E45</f>
        <v>0.09603765331074</v>
      </c>
      <c r="E39" s="25" t="n">
        <v>1088757.9</v>
      </c>
      <c r="F39" s="26" t="n">
        <v>0.0093</v>
      </c>
      <c r="G39" s="27" t="n">
        <f aca="false">ROUND(F39*$E$45,2)</f>
        <v>105432.07</v>
      </c>
      <c r="H39" s="26" t="n">
        <v>0.0093</v>
      </c>
      <c r="I39" s="27" t="n">
        <f aca="false">ROUND(H39*$E$45,2)</f>
        <v>105432.07</v>
      </c>
      <c r="J39" s="26" t="n">
        <v>0.0093</v>
      </c>
      <c r="K39" s="27" t="n">
        <f aca="false">ROUND(J39*$E$45,2)</f>
        <v>105432.07</v>
      </c>
      <c r="L39" s="26" t="n">
        <v>0.0093</v>
      </c>
      <c r="M39" s="27" t="n">
        <f aca="false">ROUND(L39*$E$45,2)</f>
        <v>105432.07</v>
      </c>
      <c r="N39" s="26" t="n">
        <f aca="false">D19-(L19+N19+P19+R19+T19+V19+F39+H39+L39+J39)</f>
        <v>0.00303765331074</v>
      </c>
      <c r="O39" s="27" t="n">
        <f aca="false">E19-(M19+O19+Q19+S19+U19+W19+G39+I39+K39+M39)</f>
        <v>34437.1999999995</v>
      </c>
      <c r="P39" s="26"/>
      <c r="Q39" s="27"/>
      <c r="R39" s="26"/>
      <c r="S39" s="27"/>
      <c r="T39" s="26"/>
      <c r="U39" s="27"/>
      <c r="V39" s="26"/>
      <c r="W39" s="28"/>
    </row>
    <row r="40" s="4" customFormat="true" ht="21.75" hidden="false" customHeight="true" outlineLevel="0" collapsed="false">
      <c r="B40" s="19" t="n">
        <v>6</v>
      </c>
      <c r="C40" s="29" t="s">
        <v>24</v>
      </c>
      <c r="D40" s="24" t="n">
        <f aca="false">E40/E45</f>
        <v>0.0158537869476588</v>
      </c>
      <c r="E40" s="25" t="n">
        <v>179730.92</v>
      </c>
      <c r="F40" s="26"/>
      <c r="G40" s="27"/>
      <c r="H40" s="26"/>
      <c r="I40" s="27"/>
      <c r="J40" s="26"/>
      <c r="K40" s="27"/>
      <c r="L40" s="26"/>
      <c r="M40" s="27"/>
      <c r="N40" s="26"/>
      <c r="O40" s="27"/>
      <c r="P40" s="26" t="n">
        <v>0.0043</v>
      </c>
      <c r="Q40" s="27" t="n">
        <f aca="false">ROUND(P40*E45,2)</f>
        <v>48748.16</v>
      </c>
      <c r="R40" s="26" t="n">
        <v>0.0043</v>
      </c>
      <c r="S40" s="27" t="n">
        <v>0.01</v>
      </c>
      <c r="T40" s="26" t="n">
        <v>0.0043</v>
      </c>
      <c r="U40" s="27" t="n">
        <f aca="false">ROUND(T40*I45,2)</f>
        <v>4323.06</v>
      </c>
      <c r="V40" s="26" t="n">
        <f aca="false">D40-P40-R40-T40</f>
        <v>0.00295378694765875</v>
      </c>
      <c r="W40" s="28" t="n">
        <f aca="false">E40-Q40-S40-U40</f>
        <v>126659.69</v>
      </c>
    </row>
    <row r="41" s="4" customFormat="true" ht="20.25" hidden="false" customHeight="true" outlineLevel="0" collapsed="false">
      <c r="B41" s="19" t="n">
        <v>7</v>
      </c>
      <c r="C41" s="29" t="s">
        <v>25</v>
      </c>
      <c r="D41" s="24" t="n">
        <f aca="false">E41/E45</f>
        <v>0.011223135860025</v>
      </c>
      <c r="E41" s="25" t="n">
        <v>127234.24</v>
      </c>
      <c r="F41" s="26"/>
      <c r="G41" s="27"/>
      <c r="H41" s="26"/>
      <c r="I41" s="27"/>
      <c r="J41" s="26"/>
      <c r="K41" s="27"/>
      <c r="L41" s="26"/>
      <c r="M41" s="27"/>
      <c r="N41" s="26"/>
      <c r="O41" s="27"/>
      <c r="P41" s="26"/>
      <c r="Q41" s="27"/>
      <c r="R41" s="26" t="n">
        <v>0.004</v>
      </c>
      <c r="S41" s="27" t="n">
        <f aca="false">ROUND(R41*$E$45,2)</f>
        <v>45347.13</v>
      </c>
      <c r="T41" s="26" t="n">
        <v>0.004</v>
      </c>
      <c r="U41" s="27" t="n">
        <f aca="false">ROUND(T41*E45,2)</f>
        <v>45347.13</v>
      </c>
      <c r="V41" s="26" t="n">
        <f aca="false">D41-P41-R41-T41</f>
        <v>0.00322313586002498</v>
      </c>
      <c r="W41" s="28" t="n">
        <f aca="false">E41-Q41-S41-U41</f>
        <v>36539.98</v>
      </c>
    </row>
    <row r="42" s="4" customFormat="true" ht="20.25" hidden="false" customHeight="true" outlineLevel="0" collapsed="false">
      <c r="B42" s="19" t="n">
        <v>8</v>
      </c>
      <c r="C42" s="29" t="s">
        <v>26</v>
      </c>
      <c r="D42" s="24" t="n">
        <f aca="false">E42/E45</f>
        <v>0.00511858233655889</v>
      </c>
      <c r="E42" s="25" t="n">
        <v>58028.25</v>
      </c>
      <c r="F42" s="26"/>
      <c r="G42" s="27"/>
      <c r="H42" s="26"/>
      <c r="I42" s="27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 t="n">
        <v>0.0027</v>
      </c>
      <c r="U42" s="27" t="n">
        <f aca="false">ROUND(T42*$E$45,2)</f>
        <v>30609.31</v>
      </c>
      <c r="V42" s="26" t="n">
        <f aca="false">D42-P42-R42-T42</f>
        <v>0.00241858233655889</v>
      </c>
      <c r="W42" s="28" t="n">
        <f aca="false">E42-Q42-S42-U42</f>
        <v>27418.94</v>
      </c>
    </row>
    <row r="43" s="4" customFormat="true" ht="20.25" hidden="false" customHeight="true" outlineLevel="0" collapsed="false">
      <c r="B43" s="19" t="n">
        <v>9</v>
      </c>
      <c r="C43" s="29" t="s">
        <v>27</v>
      </c>
      <c r="D43" s="24" t="n">
        <f aca="false">E43/E45</f>
        <v>0.000228336409187186</v>
      </c>
      <c r="E43" s="25" t="n">
        <v>2588.6</v>
      </c>
      <c r="F43" s="26"/>
      <c r="G43" s="27"/>
      <c r="H43" s="26"/>
      <c r="I43" s="27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 t="n">
        <f aca="false">D43-P43-R43-T43</f>
        <v>0.000228336409187186</v>
      </c>
      <c r="W43" s="28" t="n">
        <f aca="false">E43-Q43-S43-U43</f>
        <v>2588.6</v>
      </c>
    </row>
    <row r="44" s="4" customFormat="true" ht="20.25" hidden="false" customHeight="true" outlineLevel="0" collapsed="false">
      <c r="B44" s="19"/>
      <c r="C44" s="18"/>
      <c r="D44" s="24"/>
      <c r="E44" s="25"/>
      <c r="F44" s="26"/>
      <c r="G44" s="27"/>
      <c r="H44" s="26"/>
      <c r="I44" s="27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8"/>
    </row>
    <row r="45" s="4" customFormat="true" ht="20.25" hidden="false" customHeight="true" outlineLevel="0" collapsed="false">
      <c r="B45" s="19"/>
      <c r="C45" s="3" t="s">
        <v>28</v>
      </c>
      <c r="D45" s="30" t="n">
        <f aca="false">SUM(D35:D43)</f>
        <v>1</v>
      </c>
      <c r="E45" s="25" t="n">
        <f aca="false">ROUND(SUM(E35:E43),2)</f>
        <v>11336781.59</v>
      </c>
      <c r="F45" s="26" t="n">
        <f aca="false">ROUND(SUM(F35:F43),4)</f>
        <v>0.0765</v>
      </c>
      <c r="G45" s="27" t="n">
        <f aca="false">ROUND(SUM(G35:G43),2)</f>
        <v>867263.79</v>
      </c>
      <c r="H45" s="26" t="n">
        <f aca="false">ROUND(SUM(H35:H43),4)</f>
        <v>0.0887</v>
      </c>
      <c r="I45" s="27" t="n">
        <f aca="false">ROUND(SUM(I35:I43),2)</f>
        <v>1005363.33</v>
      </c>
      <c r="J45" s="26" t="n">
        <f aca="false">ROUND(SUM(J35:J43),4)</f>
        <v>0.058</v>
      </c>
      <c r="K45" s="27" t="n">
        <f aca="false">ROUND(SUM(K35:K43),2)</f>
        <v>657533.33</v>
      </c>
      <c r="L45" s="26" t="n">
        <f aca="false">ROUND(SUM(L35:L43),4)</f>
        <v>0.058</v>
      </c>
      <c r="M45" s="27" t="n">
        <f aca="false">ROUND(SUM(M35:M43),2)</f>
        <v>657533.33</v>
      </c>
      <c r="N45" s="26" t="n">
        <f aca="false">ROUND(SUM(N35:N43),4)</f>
        <v>0.0517</v>
      </c>
      <c r="O45" s="27" t="n">
        <f aca="false">ROUND(SUM(O35:O43),2)</f>
        <v>586538.46</v>
      </c>
      <c r="P45" s="26" t="n">
        <f aca="false">ROUND(SUM(P35:P43),4)</f>
        <v>0.053</v>
      </c>
      <c r="Q45" s="27" t="n">
        <f aca="false">ROUND(SUM(Q35:Q43),2)</f>
        <v>600849.42</v>
      </c>
      <c r="R45" s="26" t="n">
        <f aca="false">ROUND(SUM(R35:R43),4)</f>
        <v>0.0448</v>
      </c>
      <c r="S45" s="27" t="n">
        <f aca="false">ROUND(SUM(S35:S43),2)</f>
        <v>459139.67</v>
      </c>
      <c r="T45" s="26" t="n">
        <f aca="false">ROUND(SUM(T35:T43),4)</f>
        <v>0.0268</v>
      </c>
      <c r="U45" s="27" t="n">
        <f aca="false">ROUND(SUM(U35:U43),2)</f>
        <v>259761.28</v>
      </c>
      <c r="V45" s="26" t="n">
        <f aca="false">ROUND(SUM(V35:V43),4)+0.0001</f>
        <v>0.0112</v>
      </c>
      <c r="W45" s="28" t="n">
        <f aca="false">ROUND(SUM(W35:W43),2)</f>
        <v>219521.09</v>
      </c>
    </row>
    <row r="46" s="4" customFormat="true" ht="20.25" hidden="false" customHeight="true" outlineLevel="0" collapsed="false">
      <c r="B46" s="32"/>
      <c r="C46" s="33" t="s">
        <v>29</v>
      </c>
      <c r="D46" s="34" t="n">
        <f aca="false">D45</f>
        <v>1</v>
      </c>
      <c r="E46" s="35"/>
      <c r="F46" s="36" t="n">
        <f aca="false">F45+V26</f>
        <v>0.6078</v>
      </c>
      <c r="G46" s="37" t="n">
        <f aca="false">G45+W26</f>
        <v>6890541.68</v>
      </c>
      <c r="H46" s="36" t="n">
        <f aca="false">H45+F46</f>
        <v>0.6965</v>
      </c>
      <c r="I46" s="37" t="n">
        <f aca="false">I45+G46</f>
        <v>7895905.01</v>
      </c>
      <c r="J46" s="36" t="n">
        <f aca="false">J45+H46</f>
        <v>0.7545</v>
      </c>
      <c r="K46" s="37" t="n">
        <f aca="false">K45+I46</f>
        <v>8553438.34</v>
      </c>
      <c r="L46" s="36" t="n">
        <f aca="false">L45+J46</f>
        <v>0.8125</v>
      </c>
      <c r="M46" s="37" t="n">
        <f aca="false">M45+K46</f>
        <v>9210971.67</v>
      </c>
      <c r="N46" s="36" t="n">
        <f aca="false">N45+L46</f>
        <v>0.8642</v>
      </c>
      <c r="O46" s="37" t="n">
        <f aca="false">O45+M46</f>
        <v>9797510.13</v>
      </c>
      <c r="P46" s="36" t="n">
        <f aca="false">P45+N46</f>
        <v>0.9172</v>
      </c>
      <c r="Q46" s="37" t="n">
        <f aca="false">Q45+O46</f>
        <v>10398359.55</v>
      </c>
      <c r="R46" s="36" t="n">
        <f aca="false">R45+P46</f>
        <v>0.962</v>
      </c>
      <c r="S46" s="37" t="n">
        <f aca="false">S45+Q46</f>
        <v>10857499.22</v>
      </c>
      <c r="T46" s="36" t="n">
        <f aca="false">T45+R46</f>
        <v>0.9888</v>
      </c>
      <c r="U46" s="37" t="n">
        <f aca="false">U45+S46</f>
        <v>11117260.5</v>
      </c>
      <c r="V46" s="36" t="n">
        <f aca="false">V45+T46</f>
        <v>1</v>
      </c>
      <c r="W46" s="38" t="n">
        <f aca="false">U46+W45</f>
        <v>11336781.59</v>
      </c>
    </row>
    <row r="47" s="4" customFormat="true" ht="20.25" hidden="false" customHeight="true" outlineLevel="0" collapsed="false">
      <c r="B47" s="40"/>
      <c r="C47" s="41" t="s">
        <v>42</v>
      </c>
      <c r="D47" s="42" t="n">
        <f aca="false">D46</f>
        <v>1</v>
      </c>
      <c r="E47" s="43" t="n">
        <f aca="false">ROUND(E45*0.1858,2)</f>
        <v>2106374.02</v>
      </c>
      <c r="F47" s="44"/>
      <c r="G47" s="43" t="n">
        <f aca="false">ROUND(G45*0.1858,2)</f>
        <v>161137.61</v>
      </c>
      <c r="H47" s="44"/>
      <c r="I47" s="43" t="n">
        <f aca="false">ROUND(I45*0.1858,2)</f>
        <v>186796.51</v>
      </c>
      <c r="J47" s="44"/>
      <c r="K47" s="43" t="n">
        <f aca="false">ROUND(K45*0.1858,2)</f>
        <v>122169.69</v>
      </c>
      <c r="L47" s="44"/>
      <c r="M47" s="43" t="n">
        <f aca="false">ROUND(M45*0.1858,2)</f>
        <v>122169.69</v>
      </c>
      <c r="N47" s="44"/>
      <c r="O47" s="43" t="n">
        <f aca="false">ROUND(O45*0.1858,2)</f>
        <v>108978.85</v>
      </c>
      <c r="P47" s="44"/>
      <c r="Q47" s="43" t="n">
        <f aca="false">ROUND(Q45*0.1858,2)</f>
        <v>111637.82</v>
      </c>
      <c r="R47" s="44"/>
      <c r="S47" s="43" t="n">
        <f aca="false">ROUND(S45*0.1858,2)</f>
        <v>85308.15</v>
      </c>
      <c r="T47" s="44"/>
      <c r="U47" s="43" t="n">
        <f aca="false">ROUND(U45*0.1858,2)</f>
        <v>48263.65</v>
      </c>
      <c r="V47" s="43"/>
      <c r="W47" s="45" t="n">
        <f aca="false">E47-(SUM(G27:W27)+SUM(G47:U47))</f>
        <v>40787.03</v>
      </c>
    </row>
    <row r="48" s="4" customFormat="true" ht="20.25" hidden="false" customHeight="true" outlineLevel="0" collapsed="false">
      <c r="B48" s="40"/>
      <c r="C48" s="41" t="s">
        <v>31</v>
      </c>
      <c r="D48" s="42" t="n">
        <f aca="false">D47</f>
        <v>1</v>
      </c>
      <c r="E48" s="43" t="n">
        <f aca="false">E45+E47</f>
        <v>13443155.61</v>
      </c>
      <c r="F48" s="44"/>
      <c r="G48" s="43" t="n">
        <f aca="false">G45+G47</f>
        <v>1028401.4</v>
      </c>
      <c r="H48" s="44"/>
      <c r="I48" s="43" t="n">
        <f aca="false">I45+I47</f>
        <v>1192159.84</v>
      </c>
      <c r="J48" s="44"/>
      <c r="K48" s="43" t="n">
        <f aca="false">K45+K47</f>
        <v>779703.02</v>
      </c>
      <c r="L48" s="44"/>
      <c r="M48" s="43" t="n">
        <f aca="false">M45+M47</f>
        <v>779703.02</v>
      </c>
      <c r="N48" s="44"/>
      <c r="O48" s="43" t="n">
        <f aca="false">O45+O47</f>
        <v>695517.31</v>
      </c>
      <c r="P48" s="44"/>
      <c r="Q48" s="43" t="n">
        <f aca="false">Q45+Q47</f>
        <v>712487.24</v>
      </c>
      <c r="R48" s="44"/>
      <c r="S48" s="43" t="n">
        <f aca="false">S45+S47</f>
        <v>544447.82</v>
      </c>
      <c r="T48" s="44"/>
      <c r="U48" s="43" t="n">
        <f aca="false">U45+U47</f>
        <v>308024.93</v>
      </c>
      <c r="V48" s="43"/>
      <c r="W48" s="45" t="n">
        <f aca="false">W45+W47</f>
        <v>260308.12</v>
      </c>
    </row>
    <row r="49" s="4" customFormat="true" ht="20.25" hidden="false" customHeight="true" outlineLevel="0" collapsed="false">
      <c r="B49" s="47" t="s">
        <v>32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 t="n">
        <f aca="false">SUM(G48:W48)+W29</f>
        <v>13443155.61</v>
      </c>
    </row>
  </sheetData>
  <mergeCells count="24">
    <mergeCell ref="B8:W8"/>
    <mergeCell ref="B10:W10"/>
    <mergeCell ref="B12:W12"/>
    <mergeCell ref="F13:G13"/>
    <mergeCell ref="H13:I13"/>
    <mergeCell ref="J13:K13"/>
    <mergeCell ref="L13:M13"/>
    <mergeCell ref="N13:O13"/>
    <mergeCell ref="P13:Q13"/>
    <mergeCell ref="R13:S13"/>
    <mergeCell ref="T13:U13"/>
    <mergeCell ref="V13:W13"/>
    <mergeCell ref="B29:V29"/>
    <mergeCell ref="B32:W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B49:V49"/>
  </mergeCells>
  <printOptions headings="false" gridLines="false" gridLinesSet="true" horizontalCentered="true" verticalCentered="true"/>
  <pageMargins left="0.39375" right="0.39375" top="0.984027777777778" bottom="0.984027777777778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LibreOffice/6.0.4.2$Windows_x86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2022-06-02T18:02:45Z</dcterms:created>
  <dc:creator>Luiz Crespo</dc:creator>
  <dc:description/>
  <dc:language>pt-BR</dc:language>
  <cp:lastModifiedBy>Luiz Crespo</cp:lastModifiedBy>
  <dcterms:modified xsi:type="dcterms:W3CDTF">2022-06-02T18:03:37Z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