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letrecista" sheetId="1" r:id="rId1"/>
  </sheets>
  <definedNames>
    <definedName name="_xlnm.Print_Area" localSheetId="0">'Eletrecista'!$B$1:$J$126</definedName>
    <definedName name="_xlnm.Print_Area" localSheetId="0">'Eletrecista'!$B$1:$J$126</definedName>
  </definedNames>
  <calcPr fullCalcOnLoad="1"/>
</workbook>
</file>

<file path=xl/sharedStrings.xml><?xml version="1.0" encoding="utf-8"?>
<sst xmlns="http://schemas.openxmlformats.org/spreadsheetml/2006/main" count="228" uniqueCount="148">
  <si>
    <t>Categoria profissional: ELETRICISTA</t>
  </si>
  <si>
    <t>Discriminação dos Serviços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</si>
  <si>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</si>
  <si>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</si>
  <si>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</si>
  <si>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</si>
  <si>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</si>
  <si>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</si>
  <si>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</si>
  <si>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CONVENÇÃO COLETIVA DE TRABALHO 2022/2023 CAMPOS DOS GOYTACAZES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</si>
  <si>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</si>
  <si>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</si>
  <si>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</si>
  <si>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</si>
  <si>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</si>
  <si>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</si>
  <si>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 xml:space="preserve"> ELETRICISTA</t>
  </si>
  <si>
    <t>Posto</t>
  </si>
  <si>
    <t xml:space="preserve"> </t>
  </si>
  <si>
    <t>Tipo de serviço (mesmo serviço com características distintas)</t>
  </si>
  <si>
    <t>Serviços elétricos de alta e baixa tensão.</t>
  </si>
  <si>
    <t>Classificação Brasileira de Ocupações (CBO)</t>
  </si>
  <si>
    <t>7156-15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</si>
  <si>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</si>
  <si>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</si>
  <si>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</si>
  <si>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</si>
  <si>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</si>
  <si>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</si>
  <si>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</si>
  <si>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</si>
  <si>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</si>
  <si>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</si>
  <si>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</si>
  <si>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</si>
  <si>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</si>
  <si>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</si>
  <si>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 xml:space="preserve">Outros (especificar) 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</si>
  <si>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</si>
  <si>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</si>
  <si>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</si>
  <si>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 (Percentual obrigatório conforme Anexo XII - IN 5/17)</t>
  </si>
  <si>
    <t>Férias e Adicional de Férias  (Percentual obrigatório conforme Anexo XII - IN 5/17)</t>
  </si>
  <si>
    <t>substituto</t>
  </si>
  <si>
    <t>férias 8,33/12 e terço férias 2,77/12</t>
  </si>
  <si>
    <t>TOTAL SUBMÓDULO 2.1</t>
  </si>
  <si>
    <t>Submódulo 2.2 - GPS, FGTS e Outras Contribuições</t>
  </si>
  <si>
    <t xml:space="preserve">INSS </t>
  </si>
  <si>
    <t xml:space="preserve">Salário Educação </t>
  </si>
  <si>
    <t>valor base rem. + modulo 2.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</si>
  <si>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</si>
  <si>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</si>
  <si>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</si>
  <si>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</si>
  <si>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</si>
  <si>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</si>
  <si>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</si>
  <si>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</si>
  <si>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</si>
  <si>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</si>
  <si>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</si>
  <si>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</si>
  <si>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t>Auxílio-Alimentação (22 dias x R$ 21,00) CLÁUSULA DÉCIMA TERCEIRA CCT.</t>
  </si>
  <si>
    <t xml:space="preserve">Benefício Social Familiar e Benefício Natalidade </t>
  </si>
  <si>
    <t>Auxílio Saúde</t>
  </si>
  <si>
    <t>Seguro de Vida</t>
  </si>
  <si>
    <t>Outros (especificar)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</si>
  <si>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</si>
  <si>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</si>
  <si>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</si>
  <si>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</si>
  <si>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</si>
  <si>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</si>
  <si>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</si>
  <si>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</si>
  <si>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</si>
  <si>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</si>
  <si>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</si>
  <si>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</si>
  <si>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</si>
  <si>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</si>
  <si>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</si>
  <si>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Incidência de GPS, FGTS e outras contribuições sobre o Aviso Prévio Trabalhado</t>
  </si>
  <si>
    <t>36,80 % módulo 2.2</t>
  </si>
  <si>
    <t>Multa sobre FGTS e contribuição social sobre o aviso prévio indenizado e sobre o aviso prévio trabalhado  (Alterado conforme Lei  nº  13.932/2019 )</t>
  </si>
  <si>
    <t>40% valor remuneração</t>
  </si>
  <si>
    <t>TOTAL DO MÓDULO 3</t>
  </si>
  <si>
    <t>MÓDULO 4 – CUSTO DE REPOSIÇÃO DO PROFISSIONAL AUSENTE</t>
  </si>
  <si>
    <t>Submódulo 4.1 - Substituto nas Ausências Legais</t>
  </si>
  <si>
    <t>Substituto na cobertura de Férias</t>
  </si>
  <si>
    <t>Substituto na cobertura de Ausências Legais</t>
  </si>
  <si>
    <t>13 /12=8,33/12=0,70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</si>
  <si>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</si>
  <si>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</si>
  <si>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</si>
  <si>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</si>
  <si>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TOTAL SUBMÓDULO 4.1</t>
  </si>
  <si>
    <t>Submódulo 4.2 - Intrajornada</t>
  </si>
  <si>
    <t xml:space="preserve"> Substituto na cobertura de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</si>
  <si>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</si>
  <si>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</si>
  <si>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</si>
  <si>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</si>
  <si>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</si>
  <si>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</si>
  <si>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</si>
  <si>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</si>
  <si>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</si>
  <si>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</si>
  <si>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 xml:space="preserve">Insumo dos Uniformes </t>
  </si>
  <si>
    <t>remuneração + 13+ férias+ encargos +ausencias legais</t>
  </si>
  <si>
    <t>aviso préio</t>
  </si>
  <si>
    <t>Insumo de Materiais</t>
  </si>
  <si>
    <t>acima identico- lucro presumido pis cofins</t>
  </si>
  <si>
    <t>menos lucro</t>
  </si>
  <si>
    <t>Utensílios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</si>
  <si>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</si>
  <si>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</si>
  <si>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</si>
  <si>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</si>
  <si>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</si>
  <si>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</si>
  <si>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</si>
  <si>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 (Lucro Presumido)</t>
  </si>
  <si>
    <t>C.2</t>
  </si>
  <si>
    <t>COFINS (Lucro Presumido)</t>
  </si>
  <si>
    <t>C.3</t>
  </si>
  <si>
    <t>ISS</t>
  </si>
  <si>
    <t>TOTAL CUSTO EMPREGADO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</si>
  <si>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</si>
  <si>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</si>
  <si>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</si>
  <si>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</si>
  <si>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</si>
  <si>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</si>
  <si>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</si>
  <si>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</si>
  <si>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</si>
  <si>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</si>
  <si>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rem. Base</t>
  </si>
  <si>
    <t>encargos</t>
  </si>
  <si>
    <t>aviso previo</t>
  </si>
  <si>
    <t>ausencias legais</t>
  </si>
  <si>
    <t>Subtotal (A + B + C + D + E)</t>
  </si>
  <si>
    <t>custos indiretos , lucro, e tributos</t>
  </si>
  <si>
    <t>PREÇO TOTAL POR EMPREGADO</t>
  </si>
  <si>
    <t>Valor Mensal</t>
  </si>
  <si>
    <t>Valor anual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</si>
</sst>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0%"/>
    <numFmt numFmtId="168" formatCode="_-* #,##0.00_-;\-* #,##0.00_-;_-* \-??_-;_-@_-"/>
    <numFmt numFmtId="169" formatCode="d/m/yyyy"/>
    <numFmt numFmtId="170" formatCode="&quot;R$ &quot;#,##0.00_);[RED]&quot;(R$ &quot;#,##0.00\)"/>
    <numFmt numFmtId="171" formatCode="0.00"/>
    <numFmt numFmtId="172" formatCode="0.00%"/>
    <numFmt numFmtId="173" formatCode="_-&quot;R$&quot;* #,##0.00_-;&quot;-R$&quot;* #,##0.00_-;_-&quot;R$&quot;* \-??_-;_-@_-"/>
    <numFmt numFmtId="174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6" fontId="1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7" fontId="1" fillId="0" borderId="0" applyBorder="0" applyProtection="0">
      <alignment/>
    </xf>
    <xf numFmtId="168" fontId="0" fillId="0" borderId="0" applyBorder="0" applyProtection="0">
      <alignment/>
    </xf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22" applyFont="1" applyBorder="1" applyAlignment="1" applyProtection="1">
      <alignment horizontal="left" vertical="center"/>
      <protection/>
    </xf>
    <xf numFmtId="164" fontId="2" fillId="2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left" vertical="center"/>
      <protection/>
    </xf>
    <xf numFmtId="169" fontId="1" fillId="0" borderId="1" xfId="22" applyNumberFormat="1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 wrapText="1"/>
      <protection/>
    </xf>
    <xf numFmtId="164" fontId="1" fillId="0" borderId="0" xfId="22" applyFont="1" applyBorder="1" applyAlignment="1" applyProtection="1">
      <alignment horizontal="center" vertical="center"/>
      <protection/>
    </xf>
    <xf numFmtId="164" fontId="1" fillId="0" borderId="0" xfId="22" applyFont="1" applyBorder="1" applyAlignment="1" applyProtection="1">
      <alignment horizontal="left" vertical="center"/>
      <protection/>
    </xf>
    <xf numFmtId="164" fontId="2" fillId="0" borderId="1" xfId="22" applyFont="1" applyBorder="1" applyAlignment="1" applyProtection="1">
      <alignment horizontal="center" vertical="center"/>
      <protection/>
    </xf>
    <xf numFmtId="164" fontId="3" fillId="0" borderId="2" xfId="22" applyFont="1" applyBorder="1" applyAlignment="1" applyProtection="1">
      <alignment horizontal="center" vertical="center" wrapText="1"/>
      <protection/>
    </xf>
    <xf numFmtId="170" fontId="1" fillId="0" borderId="1" xfId="22" applyNumberFormat="1" applyFont="1" applyBorder="1" applyAlignment="1" applyProtection="1">
      <alignment horizontal="center" vertical="center"/>
      <protection/>
    </xf>
    <xf numFmtId="164" fontId="2" fillId="3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vertical="center"/>
      <protection/>
    </xf>
    <xf numFmtId="171" fontId="1" fillId="0" borderId="1" xfId="22" applyNumberFormat="1" applyFont="1" applyBorder="1" applyAlignment="1" applyProtection="1">
      <alignment vertical="center"/>
      <protection/>
    </xf>
    <xf numFmtId="172" fontId="1" fillId="0" borderId="1" xfId="24" applyNumberFormat="1" applyFont="1" applyBorder="1" applyAlignment="1" applyProtection="1">
      <alignment horizontal="center" vertical="center"/>
      <protection/>
    </xf>
    <xf numFmtId="171" fontId="2" fillId="0" borderId="1" xfId="22" applyNumberFormat="1" applyFont="1" applyBorder="1" applyAlignment="1" applyProtection="1">
      <alignment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71" fontId="2" fillId="0" borderId="0" xfId="22" applyNumberFormat="1" applyFont="1" applyBorder="1" applyAlignment="1" applyProtection="1">
      <alignment vertical="center"/>
      <protection/>
    </xf>
    <xf numFmtId="164" fontId="2" fillId="4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horizontal="center" vertical="center"/>
      <protection/>
    </xf>
    <xf numFmtId="172" fontId="1" fillId="5" borderId="1" xfId="22" applyNumberFormat="1" applyFont="1" applyFill="1" applyBorder="1" applyAlignment="1" applyProtection="1">
      <alignment horizontal="center" vertical="center"/>
      <protection/>
    </xf>
    <xf numFmtId="172" fontId="2" fillId="0" borderId="1" xfId="22" applyNumberFormat="1" applyFont="1" applyBorder="1" applyAlignment="1" applyProtection="1">
      <alignment horizontal="center" vertical="center"/>
      <protection/>
    </xf>
    <xf numFmtId="164" fontId="2" fillId="5" borderId="3" xfId="22" applyFont="1" applyFill="1" applyBorder="1" applyAlignment="1" applyProtection="1">
      <alignment horizontal="center" vertical="center"/>
      <protection/>
    </xf>
    <xf numFmtId="164" fontId="2" fillId="5" borderId="4" xfId="22" applyFont="1" applyFill="1" applyBorder="1" applyAlignment="1" applyProtection="1">
      <alignment horizontal="center" vertical="center"/>
      <protection/>
    </xf>
    <xf numFmtId="172" fontId="2" fillId="4" borderId="1" xfId="22" applyNumberFormat="1" applyFont="1" applyFill="1" applyBorder="1" applyAlignment="1" applyProtection="1">
      <alignment horizontal="center" vertical="center"/>
      <protection/>
    </xf>
    <xf numFmtId="171" fontId="1" fillId="0" borderId="1" xfId="22" applyNumberFormat="1" applyFont="1" applyBorder="1" applyAlignment="1" applyProtection="1">
      <alignment horizontal="right" vertical="center"/>
      <protection/>
    </xf>
    <xf numFmtId="164" fontId="2" fillId="5" borderId="5" xfId="22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1" fillId="0" borderId="1" xfId="22" applyFont="1" applyBorder="1" applyAlignment="1" applyProtection="1">
      <alignment horizontal="left" vertical="center" wrapText="1"/>
      <protection/>
    </xf>
    <xf numFmtId="164" fontId="2" fillId="0" borderId="4" xfId="22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5" borderId="6" xfId="22" applyFont="1" applyFill="1" applyBorder="1" applyAlignment="1" applyProtection="1">
      <alignment horizontal="center" vertical="center"/>
      <protection/>
    </xf>
    <xf numFmtId="164" fontId="2" fillId="5" borderId="7" xfId="22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2" fillId="5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vertical="center"/>
      <protection/>
    </xf>
    <xf numFmtId="164" fontId="2" fillId="0" borderId="1" xfId="22" applyFont="1" applyBorder="1" applyAlignment="1" applyProtection="1">
      <alignment horizontal="left" vertical="center"/>
      <protection/>
    </xf>
    <xf numFmtId="171" fontId="1" fillId="0" borderId="1" xfId="22" applyNumberFormat="1" applyFont="1" applyBorder="1" applyAlignment="1" applyProtection="1">
      <alignment horizontal="center" vertical="center"/>
      <protection/>
    </xf>
    <xf numFmtId="172" fontId="1" fillId="0" borderId="1" xfId="24" applyNumberFormat="1" applyFont="1" applyBorder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64" fontId="5" fillId="0" borderId="8" xfId="22" applyFont="1" applyBorder="1" applyAlignment="1" applyProtection="1">
      <alignment horizontal="center" vertical="center"/>
      <protection/>
    </xf>
    <xf numFmtId="164" fontId="5" fillId="0" borderId="9" xfId="22" applyFont="1" applyBorder="1" applyAlignment="1" applyProtection="1">
      <alignment horizontal="left" vertical="center"/>
      <protection/>
    </xf>
    <xf numFmtId="172" fontId="5" fillId="0" borderId="9" xfId="24" applyNumberFormat="1" applyFont="1" applyBorder="1" applyAlignment="1" applyProtection="1">
      <alignment vertical="center"/>
      <protection/>
    </xf>
    <xf numFmtId="171" fontId="5" fillId="0" borderId="10" xfId="22" applyNumberFormat="1" applyFont="1" applyBorder="1" applyAlignment="1" applyProtection="1">
      <alignment vertical="center"/>
      <protection/>
    </xf>
    <xf numFmtId="164" fontId="5" fillId="0" borderId="11" xfId="22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left" vertical="center"/>
      <protection/>
    </xf>
    <xf numFmtId="172" fontId="5" fillId="0" borderId="0" xfId="24" applyNumberFormat="1" applyFont="1" applyBorder="1" applyAlignment="1" applyProtection="1">
      <alignment vertical="center"/>
      <protection/>
    </xf>
    <xf numFmtId="171" fontId="5" fillId="0" borderId="12" xfId="22" applyNumberFormat="1" applyFont="1" applyBorder="1" applyAlignment="1" applyProtection="1">
      <alignment vertical="center"/>
      <protection/>
    </xf>
    <xf numFmtId="164" fontId="6" fillId="0" borderId="11" xfId="22" applyFont="1" applyBorder="1" applyAlignment="1" applyProtection="1">
      <alignment vertical="center"/>
      <protection/>
    </xf>
    <xf numFmtId="164" fontId="5" fillId="0" borderId="13" xfId="22" applyFont="1" applyBorder="1" applyAlignment="1" applyProtection="1">
      <alignment horizontal="center" vertical="center"/>
      <protection/>
    </xf>
    <xf numFmtId="164" fontId="5" fillId="0" borderId="14" xfId="22" applyFont="1" applyBorder="1" applyAlignment="1" applyProtection="1">
      <alignment horizontal="left" vertical="center"/>
      <protection/>
    </xf>
    <xf numFmtId="172" fontId="5" fillId="0" borderId="14" xfId="24" applyNumberFormat="1" applyFont="1" applyBorder="1" applyAlignment="1" applyProtection="1">
      <alignment vertical="center"/>
      <protection/>
    </xf>
    <xf numFmtId="171" fontId="5" fillId="0" borderId="15" xfId="22" applyNumberFormat="1" applyFont="1" applyBorder="1" applyAlignment="1" applyProtection="1">
      <alignment vertical="center"/>
      <protection/>
    </xf>
    <xf numFmtId="164" fontId="7" fillId="0" borderId="1" xfId="22" applyFont="1" applyBorder="1" applyAlignment="1" applyProtection="1">
      <alignment horizontal="center" vertical="center"/>
      <protection/>
    </xf>
    <xf numFmtId="173" fontId="7" fillId="0" borderId="1" xfId="22" applyNumberFormat="1" applyFont="1" applyBorder="1" applyAlignment="1" applyProtection="1">
      <alignment vertical="center"/>
      <protection/>
    </xf>
    <xf numFmtId="164" fontId="1" fillId="0" borderId="0" xfId="22" applyAlignment="1" applyProtection="1">
      <alignment/>
      <protection/>
    </xf>
    <xf numFmtId="164" fontId="2" fillId="0" borderId="2" xfId="22" applyFont="1" applyBorder="1" applyAlignment="1" applyProtection="1">
      <alignment horizontal="center" vertical="center"/>
      <protection/>
    </xf>
    <xf numFmtId="174" fontId="2" fillId="0" borderId="2" xfId="22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2" fillId="0" borderId="0" xfId="22" applyFont="1" applyAlignment="1" applyProtection="1">
      <alignment vertical="center"/>
      <protection/>
    </xf>
    <xf numFmtId="166" fontId="2" fillId="0" borderId="0" xfId="21" applyFont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  <xf numFmtId="168" fontId="1" fillId="0" borderId="0" xfId="22" applyNumberFormat="1" applyFont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2" xfId="22"/>
    <cellStyle name="Normal 2 2" xfId="23"/>
    <cellStyle name="Porcentagem 2" xfId="24"/>
    <cellStyle name="Vírgul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 topLeftCell="A1">
      <selection activeCell="B1" sqref="B1"/>
    </sheetView>
  </sheetViews>
  <sheetFormatPr defaultColWidth="9.140625" defaultRowHeight="15"/>
  <cols>
    <col min="1" max="1" width="8.8515625" style="0" customWidth="1"/>
    <col min="2" max="2" width="10.421875" style="1" customWidth="1"/>
    <col min="3" max="3" width="49.57421875" style="1" customWidth="1"/>
    <col min="4" max="5" width="8.8515625" style="0" customWidth="1"/>
    <col min="6" max="6" width="5.7109375" style="1" customWidth="1"/>
    <col min="7" max="7" width="8.8515625" style="0" customWidth="1"/>
    <col min="8" max="8" width="9.00390625" style="1" hidden="1" customWidth="1"/>
    <col min="9" max="9" width="9.421875" style="1" customWidth="1"/>
    <col min="10" max="10" width="29.421875" style="1" customWidth="1"/>
    <col min="11" max="11" width="8.8515625" style="0" customWidth="1"/>
    <col min="12" max="12" width="11.57421875" style="1" customWidth="1"/>
    <col min="13" max="13" width="10.8515625" style="1" customWidth="1"/>
    <col min="14" max="16384" width="8.8515625" style="0" customWidth="1"/>
  </cols>
  <sheetData>
    <row r="1" spans="2:10" ht="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2</v>
      </c>
      <c r="C3" s="5" t="s">
        <v>3</v>
      </c>
      <c r="D3" s="5"/>
      <c r="E3" s="5"/>
      <c r="F3" s="5"/>
      <c r="G3" s="5"/>
      <c r="H3" s="5"/>
      <c r="I3" s="6"/>
      <c r="J3" s="6"/>
    </row>
    <row r="4" spans="2:10" ht="15">
      <c r="B4" s="4" t="s">
        <v>4</v>
      </c>
      <c r="C4" s="5" t="s">
        <v>5</v>
      </c>
      <c r="D4" s="5"/>
      <c r="E4" s="5"/>
      <c r="F4" s="5"/>
      <c r="G4" s="5"/>
      <c r="H4" s="5"/>
      <c r="I4" s="4" t="s">
        <v>6</v>
      </c>
      <c r="J4" s="4"/>
    </row>
    <row r="5" spans="2:10" ht="23.25" customHeight="1">
      <c r="B5" s="4" t="s">
        <v>7</v>
      </c>
      <c r="C5" s="5" t="s">
        <v>8</v>
      </c>
      <c r="D5" s="5"/>
      <c r="E5" s="5"/>
      <c r="F5" s="5"/>
      <c r="G5" s="5"/>
      <c r="H5" s="5"/>
      <c r="I5" s="7" t="s">
        <v>9</v>
      </c>
      <c r="J5" s="7"/>
    </row>
    <row r="6" spans="2:10" ht="15">
      <c r="B6" s="4" t="s">
        <v>10</v>
      </c>
      <c r="C6" s="5" t="s">
        <v>11</v>
      </c>
      <c r="D6" s="5"/>
      <c r="E6" s="5"/>
      <c r="F6" s="5"/>
      <c r="G6" s="5"/>
      <c r="H6" s="5"/>
      <c r="I6" s="4">
        <v>12</v>
      </c>
      <c r="J6" s="4"/>
    </row>
    <row r="7" spans="2:10" ht="15">
      <c r="B7" s="8"/>
      <c r="C7" s="9"/>
      <c r="D7" s="9"/>
      <c r="E7" s="9"/>
      <c r="F7" s="9"/>
      <c r="G7" s="9"/>
      <c r="H7" s="9"/>
      <c r="I7" s="8"/>
      <c r="J7" s="8"/>
    </row>
    <row r="8" spans="2:10" ht="15">
      <c r="B8" s="3" t="s">
        <v>12</v>
      </c>
      <c r="C8" s="3"/>
      <c r="D8" s="3"/>
      <c r="E8" s="3"/>
      <c r="F8" s="3"/>
      <c r="G8" s="3"/>
      <c r="H8" s="3"/>
      <c r="I8" s="3"/>
      <c r="J8" s="3"/>
    </row>
    <row r="9" spans="2:10" ht="15">
      <c r="B9" s="4" t="s">
        <v>13</v>
      </c>
      <c r="C9" s="4"/>
      <c r="D9" s="4" t="s">
        <v>14</v>
      </c>
      <c r="E9" s="4"/>
      <c r="F9" s="4" t="s">
        <v>15</v>
      </c>
      <c r="G9" s="4"/>
      <c r="H9" s="4"/>
      <c r="I9" s="4"/>
      <c r="J9" s="4"/>
    </row>
    <row r="10" spans="2:10" ht="15">
      <c r="B10" s="10" t="s">
        <v>16</v>
      </c>
      <c r="C10" s="10"/>
      <c r="D10" s="4" t="s">
        <v>17</v>
      </c>
      <c r="E10" s="4"/>
      <c r="F10" s="4">
        <v>1</v>
      </c>
      <c r="G10" s="4"/>
      <c r="H10" s="4"/>
      <c r="I10" s="4"/>
      <c r="J10" s="4"/>
    </row>
    <row r="11" spans="2:10" ht="15">
      <c r="B11" s="3" t="s">
        <v>18</v>
      </c>
      <c r="C11" s="3"/>
      <c r="D11" s="3"/>
      <c r="E11" s="3"/>
      <c r="F11" s="3"/>
      <c r="G11" s="3"/>
      <c r="H11" s="3"/>
      <c r="I11" s="3"/>
      <c r="J11" s="3"/>
    </row>
    <row r="12" spans="2:10" ht="32.25" customHeight="1">
      <c r="B12" s="4">
        <v>1</v>
      </c>
      <c r="C12" s="5" t="s">
        <v>19</v>
      </c>
      <c r="D12" s="5"/>
      <c r="E12" s="5"/>
      <c r="F12" s="5"/>
      <c r="G12" s="5"/>
      <c r="H12" s="5"/>
      <c r="I12" s="11" t="s">
        <v>20</v>
      </c>
      <c r="J12" s="11"/>
    </row>
    <row r="13" spans="2:10" ht="15">
      <c r="B13" s="4">
        <v>2</v>
      </c>
      <c r="C13" s="5" t="s">
        <v>21</v>
      </c>
      <c r="D13" s="5"/>
      <c r="E13" s="5"/>
      <c r="F13" s="5"/>
      <c r="G13" s="5"/>
      <c r="H13" s="5"/>
      <c r="I13" s="8" t="s">
        <v>22</v>
      </c>
      <c r="J13" s="8"/>
    </row>
    <row r="14" spans="2:10" ht="15">
      <c r="B14" s="4">
        <v>3</v>
      </c>
      <c r="C14" s="5" t="s">
        <v>23</v>
      </c>
      <c r="D14" s="5"/>
      <c r="E14" s="5"/>
      <c r="F14" s="5"/>
      <c r="G14" s="5"/>
      <c r="H14" s="5"/>
      <c r="I14" s="12">
        <v>1509.38</v>
      </c>
      <c r="J14" s="12"/>
    </row>
    <row r="15" spans="2:10" ht="15">
      <c r="B15" s="4">
        <v>4</v>
      </c>
      <c r="C15" s="5" t="s">
        <v>24</v>
      </c>
      <c r="D15" s="5"/>
      <c r="E15" s="5"/>
      <c r="F15" s="5"/>
      <c r="G15" s="5"/>
      <c r="H15" s="5"/>
      <c r="I15" s="10" t="s">
        <v>16</v>
      </c>
      <c r="J15" s="10"/>
    </row>
    <row r="16" spans="2:10" ht="15">
      <c r="B16" s="4">
        <v>5</v>
      </c>
      <c r="C16" s="5" t="s">
        <v>25</v>
      </c>
      <c r="D16" s="5"/>
      <c r="E16" s="5"/>
      <c r="F16" s="5"/>
      <c r="G16" s="5"/>
      <c r="H16" s="5"/>
      <c r="I16" s="6"/>
      <c r="J16" s="6"/>
    </row>
    <row r="17" spans="2:10" ht="15">
      <c r="B17" s="8"/>
      <c r="C17" s="8"/>
      <c r="D17" s="8"/>
      <c r="E17" s="8"/>
      <c r="F17" s="8"/>
      <c r="G17" s="8"/>
      <c r="H17" s="8"/>
      <c r="I17" s="8"/>
      <c r="J17" s="8"/>
    </row>
    <row r="18" spans="2:10" ht="15">
      <c r="B18" s="13" t="s">
        <v>26</v>
      </c>
      <c r="C18" s="13"/>
      <c r="D18" s="13"/>
      <c r="E18" s="13"/>
      <c r="F18" s="13"/>
      <c r="G18" s="13"/>
      <c r="H18" s="13"/>
      <c r="I18" s="13"/>
      <c r="J18" s="13"/>
    </row>
    <row r="19" spans="2:10" ht="15">
      <c r="B19" s="10">
        <v>1</v>
      </c>
      <c r="C19" s="10" t="s">
        <v>27</v>
      </c>
      <c r="D19" s="10"/>
      <c r="E19" s="10"/>
      <c r="F19" s="10"/>
      <c r="G19" s="10"/>
      <c r="H19" s="10"/>
      <c r="I19" s="10" t="s">
        <v>28</v>
      </c>
      <c r="J19" s="10" t="s">
        <v>29</v>
      </c>
    </row>
    <row r="20" spans="2:10" ht="15">
      <c r="B20" s="10" t="s">
        <v>2</v>
      </c>
      <c r="C20" s="5" t="s">
        <v>30</v>
      </c>
      <c r="D20" s="5"/>
      <c r="E20" s="5"/>
      <c r="F20" s="5"/>
      <c r="G20" s="5"/>
      <c r="H20" s="5"/>
      <c r="I20" s="14"/>
      <c r="J20" s="15">
        <v>1509.38</v>
      </c>
    </row>
    <row r="21" spans="2:10" ht="15">
      <c r="B21" s="10" t="s">
        <v>4</v>
      </c>
      <c r="C21" s="5" t="s">
        <v>31</v>
      </c>
      <c r="D21" s="5"/>
      <c r="E21" s="5"/>
      <c r="F21" s="5"/>
      <c r="G21" s="5"/>
      <c r="H21" s="5"/>
      <c r="I21" s="16"/>
      <c r="J21" s="15">
        <v>0</v>
      </c>
    </row>
    <row r="22" spans="2:10" ht="15">
      <c r="B22" s="10" t="s">
        <v>7</v>
      </c>
      <c r="C22" s="5" t="s">
        <v>32</v>
      </c>
      <c r="D22" s="5"/>
      <c r="E22" s="5"/>
      <c r="F22" s="5"/>
      <c r="G22" s="5"/>
      <c r="H22" s="5"/>
      <c r="I22" s="16"/>
      <c r="J22" s="15">
        <v>0</v>
      </c>
    </row>
    <row r="23" spans="2:10" ht="15">
      <c r="B23" s="10" t="s">
        <v>10</v>
      </c>
      <c r="C23" s="5" t="s">
        <v>33</v>
      </c>
      <c r="D23" s="5"/>
      <c r="E23" s="5"/>
      <c r="F23" s="5"/>
      <c r="G23" s="5"/>
      <c r="H23" s="5"/>
      <c r="I23" s="16"/>
      <c r="J23" s="15">
        <v>0</v>
      </c>
    </row>
    <row r="24" spans="2:10" ht="15">
      <c r="B24" s="10" t="s">
        <v>34</v>
      </c>
      <c r="C24" s="5" t="s">
        <v>35</v>
      </c>
      <c r="D24" s="5"/>
      <c r="E24" s="5"/>
      <c r="F24" s="5"/>
      <c r="G24" s="5"/>
      <c r="H24" s="5"/>
      <c r="I24" s="16"/>
      <c r="J24" s="15">
        <v>0</v>
      </c>
    </row>
    <row r="25" spans="2:10" ht="15">
      <c r="B25" s="10" t="s">
        <v>36</v>
      </c>
      <c r="C25" s="5" t="s">
        <v>37</v>
      </c>
      <c r="D25" s="5"/>
      <c r="E25" s="5"/>
      <c r="F25" s="5"/>
      <c r="G25" s="5"/>
      <c r="H25" s="5"/>
      <c r="I25" s="16"/>
      <c r="J25" s="15"/>
    </row>
    <row r="26" spans="2:10" ht="15">
      <c r="B26" s="10" t="s">
        <v>38</v>
      </c>
      <c r="C26" s="10"/>
      <c r="D26" s="10"/>
      <c r="E26" s="10"/>
      <c r="F26" s="10"/>
      <c r="G26" s="10"/>
      <c r="H26" s="10"/>
      <c r="I26" s="10"/>
      <c r="J26" s="17">
        <f>SUM(J20:J25)</f>
        <v>1509.38</v>
      </c>
    </row>
    <row r="27" spans="2:10" ht="15">
      <c r="B27" s="18"/>
      <c r="C27" s="18"/>
      <c r="D27" s="18"/>
      <c r="E27" s="18"/>
      <c r="F27" s="18"/>
      <c r="G27" s="18"/>
      <c r="H27" s="18"/>
      <c r="I27" s="18"/>
      <c r="J27" s="19"/>
    </row>
    <row r="28" spans="2:10" ht="15">
      <c r="B28" s="13" t="s">
        <v>39</v>
      </c>
      <c r="C28" s="13"/>
      <c r="D28" s="13"/>
      <c r="E28" s="13"/>
      <c r="F28" s="13"/>
      <c r="G28" s="13"/>
      <c r="H28" s="13"/>
      <c r="I28" s="13"/>
      <c r="J28" s="13"/>
    </row>
    <row r="29" spans="2:10" ht="15">
      <c r="B29" s="20" t="s">
        <v>40</v>
      </c>
      <c r="C29" s="20"/>
      <c r="D29" s="20"/>
      <c r="E29" s="20"/>
      <c r="F29" s="20"/>
      <c r="G29" s="20"/>
      <c r="H29" s="20"/>
      <c r="I29" s="20" t="s">
        <v>28</v>
      </c>
      <c r="J29" s="20" t="s">
        <v>29</v>
      </c>
    </row>
    <row r="30" spans="2:10" ht="15">
      <c r="B30" s="10" t="s">
        <v>2</v>
      </c>
      <c r="C30" s="5" t="s">
        <v>41</v>
      </c>
      <c r="D30" s="5"/>
      <c r="E30" s="5"/>
      <c r="F30" s="5"/>
      <c r="G30" s="5"/>
      <c r="H30" s="5"/>
      <c r="I30" s="21">
        <v>0.0833</v>
      </c>
      <c r="J30" s="15">
        <f aca="true" t="shared" si="0" ref="J30:J31">TRUNC($J$26*I30,2)</f>
        <v>125.73</v>
      </c>
    </row>
    <row r="31" spans="2:12" ht="15">
      <c r="B31" s="10" t="s">
        <v>4</v>
      </c>
      <c r="C31" s="5" t="s">
        <v>42</v>
      </c>
      <c r="D31" s="5"/>
      <c r="E31" s="5"/>
      <c r="F31" s="5"/>
      <c r="G31" s="5"/>
      <c r="H31" s="5"/>
      <c r="I31" s="22">
        <v>0.121</v>
      </c>
      <c r="J31" s="15">
        <f t="shared" si="0"/>
        <v>182.63</v>
      </c>
      <c r="K31" s="1" t="s">
        <v>43</v>
      </c>
      <c r="L31" s="1" t="s">
        <v>44</v>
      </c>
    </row>
    <row r="32" spans="2:10" ht="15">
      <c r="B32" s="10" t="s">
        <v>45</v>
      </c>
      <c r="C32" s="10"/>
      <c r="D32" s="10"/>
      <c r="E32" s="10"/>
      <c r="F32" s="10"/>
      <c r="G32" s="10"/>
      <c r="H32" s="10"/>
      <c r="I32" s="23">
        <f>SUM(I30:I31)</f>
        <v>0.20429999999999998</v>
      </c>
      <c r="J32" s="17">
        <f>SUM(J30:J31)</f>
        <v>308.36</v>
      </c>
    </row>
    <row r="33" spans="2:10" ht="15">
      <c r="B33" s="24"/>
      <c r="C33" s="24"/>
      <c r="D33" s="24"/>
      <c r="E33" s="24"/>
      <c r="F33" s="24"/>
      <c r="G33" s="24"/>
      <c r="H33" s="24"/>
      <c r="I33" s="24"/>
      <c r="J33" s="24"/>
    </row>
    <row r="34" spans="2:10" ht="15">
      <c r="B34" s="20" t="s">
        <v>46</v>
      </c>
      <c r="C34" s="20"/>
      <c r="D34" s="20"/>
      <c r="E34" s="20"/>
      <c r="F34" s="20"/>
      <c r="G34" s="20"/>
      <c r="H34" s="20"/>
      <c r="I34" s="20" t="s">
        <v>28</v>
      </c>
      <c r="J34" s="20" t="s">
        <v>29</v>
      </c>
    </row>
    <row r="35" spans="2:10" ht="15">
      <c r="B35" s="10" t="s">
        <v>2</v>
      </c>
      <c r="C35" s="5" t="s">
        <v>47</v>
      </c>
      <c r="D35" s="5"/>
      <c r="E35" s="5"/>
      <c r="F35" s="5"/>
      <c r="G35" s="5"/>
      <c r="H35" s="5"/>
      <c r="I35" s="21">
        <v>0.2</v>
      </c>
      <c r="J35" s="15">
        <f>TRUNC(($J$26+$J$32)*$I$35,2)</f>
        <v>363.54</v>
      </c>
    </row>
    <row r="36" spans="2:11" ht="15">
      <c r="B36" s="10" t="s">
        <v>4</v>
      </c>
      <c r="C36" s="5" t="s">
        <v>48</v>
      </c>
      <c r="D36" s="5"/>
      <c r="E36" s="5"/>
      <c r="F36" s="5"/>
      <c r="G36" s="5"/>
      <c r="H36" s="5"/>
      <c r="I36" s="21">
        <v>0.025</v>
      </c>
      <c r="J36" s="15">
        <f>TRUNC(($J$26+$J$32)*$I$36,2)</f>
        <v>45.44</v>
      </c>
      <c r="K36" s="1" t="s">
        <v>49</v>
      </c>
    </row>
    <row r="37" spans="2:10" ht="15">
      <c r="B37" s="10" t="s">
        <v>7</v>
      </c>
      <c r="C37" s="5" t="s">
        <v>50</v>
      </c>
      <c r="D37" s="5"/>
      <c r="E37" s="5"/>
      <c r="F37" s="5"/>
      <c r="G37" s="5"/>
      <c r="H37" s="5"/>
      <c r="I37" s="21">
        <v>0.03</v>
      </c>
      <c r="J37" s="15">
        <f>TRUNC(($J$26+$J$32)*$I$37,2)</f>
        <v>54.53</v>
      </c>
    </row>
    <row r="38" spans="2:10" ht="15">
      <c r="B38" s="10" t="s">
        <v>10</v>
      </c>
      <c r="C38" s="5" t="s">
        <v>51</v>
      </c>
      <c r="D38" s="5"/>
      <c r="E38" s="5"/>
      <c r="F38" s="5"/>
      <c r="G38" s="5"/>
      <c r="H38" s="5"/>
      <c r="I38" s="21">
        <v>0.015</v>
      </c>
      <c r="J38" s="15">
        <f>TRUNC(($J$26+$J$32)*$I$38,2)</f>
        <v>27.26</v>
      </c>
    </row>
    <row r="39" spans="2:10" ht="15">
      <c r="B39" s="10" t="s">
        <v>34</v>
      </c>
      <c r="C39" s="5" t="s">
        <v>52</v>
      </c>
      <c r="D39" s="5"/>
      <c r="E39" s="5"/>
      <c r="F39" s="5"/>
      <c r="G39" s="5"/>
      <c r="H39" s="5"/>
      <c r="I39" s="21">
        <v>0.01</v>
      </c>
      <c r="J39" s="15">
        <f>TRUNC(($J$26+$J$32)*$I$39,2)</f>
        <v>18.17</v>
      </c>
    </row>
    <row r="40" spans="2:10" ht="15">
      <c r="B40" s="10" t="s">
        <v>36</v>
      </c>
      <c r="C40" s="5" t="s">
        <v>53</v>
      </c>
      <c r="D40" s="5"/>
      <c r="E40" s="5"/>
      <c r="F40" s="5"/>
      <c r="G40" s="5"/>
      <c r="H40" s="5"/>
      <c r="I40" s="21">
        <v>0.006</v>
      </c>
      <c r="J40" s="15">
        <f>TRUNC(($J$26+$J$32)*$I$40,2)</f>
        <v>10.9</v>
      </c>
    </row>
    <row r="41" spans="2:10" ht="15">
      <c r="B41" s="10" t="s">
        <v>54</v>
      </c>
      <c r="C41" s="5" t="s">
        <v>55</v>
      </c>
      <c r="D41" s="5"/>
      <c r="E41" s="5"/>
      <c r="F41" s="5"/>
      <c r="G41" s="5"/>
      <c r="H41" s="5"/>
      <c r="I41" s="21">
        <v>0.002</v>
      </c>
      <c r="J41" s="15">
        <f>TRUNC(($J$26+$J$32)*$I$41,2)</f>
        <v>3.63</v>
      </c>
    </row>
    <row r="42" spans="2:10" ht="15">
      <c r="B42" s="10" t="s">
        <v>56</v>
      </c>
      <c r="C42" s="5" t="s">
        <v>57</v>
      </c>
      <c r="D42" s="5"/>
      <c r="E42" s="5"/>
      <c r="F42" s="5"/>
      <c r="G42" s="5"/>
      <c r="H42" s="5"/>
      <c r="I42" s="21">
        <v>0.08</v>
      </c>
      <c r="J42" s="15">
        <f>TRUNC(($J$26+$J$32)*$I$42,2)</f>
        <v>145.41</v>
      </c>
    </row>
    <row r="43" spans="2:10" ht="15">
      <c r="B43" s="10" t="s">
        <v>58</v>
      </c>
      <c r="C43" s="10"/>
      <c r="D43" s="10"/>
      <c r="E43" s="10"/>
      <c r="F43" s="10"/>
      <c r="G43" s="10"/>
      <c r="H43" s="10"/>
      <c r="I43" s="23">
        <f>SUM(I35:I42)</f>
        <v>0.36800000000000005</v>
      </c>
      <c r="J43" s="17">
        <f>SUM(J35:J42)</f>
        <v>668.88</v>
      </c>
    </row>
    <row r="44" spans="2:10" ht="15">
      <c r="B44" s="25"/>
      <c r="C44" s="25"/>
      <c r="D44" s="25"/>
      <c r="E44" s="25"/>
      <c r="F44" s="25"/>
      <c r="G44" s="25"/>
      <c r="H44" s="25"/>
      <c r="I44" s="25"/>
      <c r="J44" s="25"/>
    </row>
    <row r="45" spans="2:10" ht="15">
      <c r="B45" s="20" t="s">
        <v>59</v>
      </c>
      <c r="C45" s="20"/>
      <c r="D45" s="20"/>
      <c r="E45" s="20"/>
      <c r="F45" s="20"/>
      <c r="G45" s="20"/>
      <c r="H45" s="20"/>
      <c r="I45" s="26"/>
      <c r="J45" s="20" t="s">
        <v>29</v>
      </c>
    </row>
    <row r="46" spans="2:10" ht="15">
      <c r="B46" s="10" t="s">
        <v>2</v>
      </c>
      <c r="C46" s="14" t="s">
        <v>60</v>
      </c>
      <c r="D46" s="14"/>
      <c r="E46" s="14"/>
      <c r="F46" s="14"/>
      <c r="G46" s="14"/>
      <c r="H46" s="14"/>
      <c r="I46" s="4" t="s">
        <v>61</v>
      </c>
      <c r="J46" s="27">
        <v>0</v>
      </c>
    </row>
    <row r="47" spans="2:10" ht="15">
      <c r="B47" s="10" t="s">
        <v>4</v>
      </c>
      <c r="C47" s="14" t="s">
        <v>62</v>
      </c>
      <c r="D47" s="14"/>
      <c r="E47" s="14"/>
      <c r="F47" s="14"/>
      <c r="G47" s="14"/>
      <c r="H47" s="14"/>
      <c r="I47" s="4" t="s">
        <v>61</v>
      </c>
      <c r="J47" s="27">
        <v>462</v>
      </c>
    </row>
    <row r="48" spans="2:10" ht="15">
      <c r="B48" s="10" t="s">
        <v>7</v>
      </c>
      <c r="C48" s="5" t="s">
        <v>63</v>
      </c>
      <c r="D48" s="5"/>
      <c r="E48" s="5"/>
      <c r="F48" s="5"/>
      <c r="G48" s="5"/>
      <c r="H48" s="5"/>
      <c r="I48" s="4" t="s">
        <v>61</v>
      </c>
      <c r="J48" s="27">
        <v>0</v>
      </c>
    </row>
    <row r="49" spans="2:10" ht="15">
      <c r="B49" s="10" t="s">
        <v>10</v>
      </c>
      <c r="C49" s="14" t="s">
        <v>64</v>
      </c>
      <c r="D49" s="14"/>
      <c r="E49" s="14"/>
      <c r="F49" s="14"/>
      <c r="G49" s="14"/>
      <c r="H49" s="14"/>
      <c r="I49" s="4" t="s">
        <v>61</v>
      </c>
      <c r="J49" s="27">
        <v>0</v>
      </c>
    </row>
    <row r="50" spans="2:10" ht="15">
      <c r="B50" s="10" t="s">
        <v>34</v>
      </c>
      <c r="C50" s="5" t="s">
        <v>65</v>
      </c>
      <c r="D50" s="5"/>
      <c r="E50" s="5"/>
      <c r="F50" s="5"/>
      <c r="G50" s="5"/>
      <c r="H50" s="5"/>
      <c r="I50" s="4" t="s">
        <v>61</v>
      </c>
      <c r="J50" s="27">
        <v>0</v>
      </c>
    </row>
    <row r="51" spans="2:10" ht="15">
      <c r="B51" s="10" t="s">
        <v>36</v>
      </c>
      <c r="C51" s="14" t="s">
        <v>66</v>
      </c>
      <c r="D51" s="14"/>
      <c r="E51" s="14"/>
      <c r="F51" s="14"/>
      <c r="G51" s="14"/>
      <c r="H51" s="14"/>
      <c r="I51" s="4" t="s">
        <v>61</v>
      </c>
      <c r="J51" s="27">
        <v>0</v>
      </c>
    </row>
    <row r="52" spans="2:10" ht="15">
      <c r="B52" s="10" t="s">
        <v>67</v>
      </c>
      <c r="C52" s="10"/>
      <c r="D52" s="10"/>
      <c r="E52" s="10"/>
      <c r="F52" s="10"/>
      <c r="G52" s="10"/>
      <c r="H52" s="10"/>
      <c r="I52" s="10"/>
      <c r="J52" s="17">
        <f>SUM(J46:J51)</f>
        <v>462</v>
      </c>
    </row>
    <row r="53" spans="2:10" ht="15">
      <c r="B53" s="25"/>
      <c r="C53" s="25"/>
      <c r="D53" s="25"/>
      <c r="E53" s="25"/>
      <c r="F53" s="25"/>
      <c r="G53" s="25"/>
      <c r="H53" s="25"/>
      <c r="I53" s="25"/>
      <c r="J53" s="25"/>
    </row>
    <row r="54" spans="2:10" ht="15">
      <c r="B54" s="3" t="s">
        <v>68</v>
      </c>
      <c r="C54" s="3"/>
      <c r="D54" s="3"/>
      <c r="E54" s="3"/>
      <c r="F54" s="3"/>
      <c r="G54" s="3"/>
      <c r="H54" s="3"/>
      <c r="I54" s="3"/>
      <c r="J54" s="3"/>
    </row>
    <row r="55" spans="2:10" ht="15">
      <c r="B55" s="10" t="s">
        <v>69</v>
      </c>
      <c r="C55" s="10"/>
      <c r="D55" s="10"/>
      <c r="E55" s="10"/>
      <c r="F55" s="10"/>
      <c r="G55" s="10"/>
      <c r="H55" s="10"/>
      <c r="I55" s="10"/>
      <c r="J55" s="10" t="s">
        <v>29</v>
      </c>
    </row>
    <row r="56" spans="2:10" ht="15">
      <c r="B56" s="10" t="s">
        <v>70</v>
      </c>
      <c r="C56" s="5" t="s">
        <v>71</v>
      </c>
      <c r="D56" s="5"/>
      <c r="E56" s="5"/>
      <c r="F56" s="5"/>
      <c r="G56" s="5"/>
      <c r="H56" s="5"/>
      <c r="I56" s="5"/>
      <c r="J56" s="15">
        <f>J32</f>
        <v>308.36</v>
      </c>
    </row>
    <row r="57" spans="2:10" ht="15">
      <c r="B57" s="10" t="s">
        <v>72</v>
      </c>
      <c r="C57" s="5" t="s">
        <v>73</v>
      </c>
      <c r="D57" s="5"/>
      <c r="E57" s="5"/>
      <c r="F57" s="5"/>
      <c r="G57" s="5"/>
      <c r="H57" s="5"/>
      <c r="I57" s="5"/>
      <c r="J57" s="15">
        <f>J43</f>
        <v>668.88</v>
      </c>
    </row>
    <row r="58" spans="2:10" ht="15">
      <c r="B58" s="10" t="s">
        <v>74</v>
      </c>
      <c r="C58" s="5" t="s">
        <v>75</v>
      </c>
      <c r="D58" s="5"/>
      <c r="E58" s="5"/>
      <c r="F58" s="5"/>
      <c r="G58" s="5"/>
      <c r="H58" s="5"/>
      <c r="I58" s="5"/>
      <c r="J58" s="15">
        <f>J52</f>
        <v>462</v>
      </c>
    </row>
    <row r="59" spans="2:10" ht="15">
      <c r="B59" s="10" t="s">
        <v>76</v>
      </c>
      <c r="C59" s="10"/>
      <c r="D59" s="10"/>
      <c r="E59" s="10"/>
      <c r="F59" s="10"/>
      <c r="G59" s="10"/>
      <c r="H59" s="10"/>
      <c r="I59" s="10"/>
      <c r="J59" s="17">
        <f>SUM(J56:J58)</f>
        <v>1439.24</v>
      </c>
    </row>
    <row r="60" spans="2:10" ht="15">
      <c r="B60" s="28"/>
      <c r="C60" s="28"/>
      <c r="D60" s="28"/>
      <c r="E60" s="28"/>
      <c r="F60" s="28"/>
      <c r="G60" s="28"/>
      <c r="H60" s="28"/>
      <c r="I60" s="28"/>
      <c r="J60" s="28"/>
    </row>
    <row r="61" spans="2:10" ht="15">
      <c r="B61" s="13" t="s">
        <v>77</v>
      </c>
      <c r="C61" s="13"/>
      <c r="D61" s="13"/>
      <c r="E61" s="13"/>
      <c r="F61" s="13"/>
      <c r="G61" s="13"/>
      <c r="H61" s="13"/>
      <c r="I61" s="13"/>
      <c r="J61" s="13"/>
    </row>
    <row r="62" spans="2:10" ht="15">
      <c r="B62" s="10">
        <v>3</v>
      </c>
      <c r="C62" s="10" t="s">
        <v>78</v>
      </c>
      <c r="D62" s="10"/>
      <c r="E62" s="10"/>
      <c r="F62" s="10"/>
      <c r="G62" s="10"/>
      <c r="H62" s="10"/>
      <c r="I62" s="10" t="s">
        <v>28</v>
      </c>
      <c r="J62" s="10" t="s">
        <v>29</v>
      </c>
    </row>
    <row r="63" spans="2:11" ht="15">
      <c r="B63" s="10" t="s">
        <v>2</v>
      </c>
      <c r="C63" s="5" t="s">
        <v>79</v>
      </c>
      <c r="D63" s="5"/>
      <c r="E63" s="5"/>
      <c r="F63" s="5"/>
      <c r="G63" s="5"/>
      <c r="H63" s="5"/>
      <c r="I63" s="21">
        <f>(1/12)*0.05</f>
        <v>0.004166666666666667</v>
      </c>
      <c r="J63" s="15">
        <v>6.33</v>
      </c>
      <c r="K63" s="29"/>
    </row>
    <row r="64" spans="2:10" ht="15">
      <c r="B64" s="10" t="s">
        <v>4</v>
      </c>
      <c r="C64" s="5" t="s">
        <v>80</v>
      </c>
      <c r="D64" s="5"/>
      <c r="E64" s="5"/>
      <c r="F64" s="5"/>
      <c r="G64" s="5"/>
      <c r="H64" s="5"/>
      <c r="I64" s="21">
        <f>I42*I63</f>
        <v>0.0003333333333333333</v>
      </c>
      <c r="J64" s="15">
        <v>0.45</v>
      </c>
    </row>
    <row r="65" spans="2:10" ht="15">
      <c r="B65" s="10" t="s">
        <v>7</v>
      </c>
      <c r="C65" s="5" t="s">
        <v>81</v>
      </c>
      <c r="D65" s="5"/>
      <c r="E65" s="5"/>
      <c r="F65" s="5"/>
      <c r="G65" s="5"/>
      <c r="H65" s="5"/>
      <c r="I65" s="21">
        <f>((7/30)/12)</f>
        <v>0.019444444444444445</v>
      </c>
      <c r="J65" s="15">
        <v>29.28</v>
      </c>
    </row>
    <row r="66" spans="2:11" ht="15">
      <c r="B66" s="10" t="s">
        <v>10</v>
      </c>
      <c r="C66" s="5" t="s">
        <v>82</v>
      </c>
      <c r="D66" s="5"/>
      <c r="E66" s="5"/>
      <c r="F66" s="5"/>
      <c r="G66" s="5"/>
      <c r="H66" s="5"/>
      <c r="I66" s="22">
        <v>0.0072</v>
      </c>
      <c r="J66" s="15">
        <f>TRUNC(I66*$J$26,2)</f>
        <v>10.86</v>
      </c>
      <c r="K66" s="1" t="s">
        <v>83</v>
      </c>
    </row>
    <row r="67" spans="2:11" ht="23.25" customHeight="1">
      <c r="B67" s="10" t="s">
        <v>34</v>
      </c>
      <c r="C67" s="30" t="s">
        <v>84</v>
      </c>
      <c r="D67" s="30"/>
      <c r="E67" s="30"/>
      <c r="F67" s="30"/>
      <c r="G67" s="30"/>
      <c r="H67" s="30"/>
      <c r="I67" s="21">
        <v>0.04</v>
      </c>
      <c r="J67" s="15">
        <f>SUM(J26,J32)*I67</f>
        <v>72.70960000000001</v>
      </c>
      <c r="K67" s="1" t="s">
        <v>85</v>
      </c>
    </row>
    <row r="68" spans="2:10" ht="15">
      <c r="B68" s="10" t="s">
        <v>86</v>
      </c>
      <c r="C68" s="10"/>
      <c r="D68" s="10"/>
      <c r="E68" s="10"/>
      <c r="F68" s="10"/>
      <c r="G68" s="10"/>
      <c r="H68" s="10"/>
      <c r="I68" s="23">
        <f>SUM(I63:I67)</f>
        <v>0.07114444444444445</v>
      </c>
      <c r="J68" s="17">
        <f>SUM(J63:J67)</f>
        <v>119.62960000000001</v>
      </c>
    </row>
    <row r="69" spans="2:10" ht="15">
      <c r="B69" s="31"/>
      <c r="C69" s="31"/>
      <c r="D69" s="31"/>
      <c r="E69" s="31"/>
      <c r="F69" s="31"/>
      <c r="G69" s="31"/>
      <c r="H69" s="31"/>
      <c r="I69" s="31"/>
      <c r="J69" s="31"/>
    </row>
    <row r="70" spans="2:10" ht="15">
      <c r="B70" s="13" t="s">
        <v>87</v>
      </c>
      <c r="C70" s="13"/>
      <c r="D70" s="13"/>
      <c r="E70" s="13"/>
      <c r="F70" s="13"/>
      <c r="G70" s="13"/>
      <c r="H70" s="13"/>
      <c r="I70" s="13"/>
      <c r="J70" s="13"/>
    </row>
    <row r="71" spans="2:10" ht="15">
      <c r="B71" s="10" t="s">
        <v>88</v>
      </c>
      <c r="C71" s="10"/>
      <c r="D71" s="10"/>
      <c r="E71" s="10"/>
      <c r="F71" s="10"/>
      <c r="G71" s="10"/>
      <c r="H71" s="10"/>
      <c r="I71" s="10" t="s">
        <v>28</v>
      </c>
      <c r="J71" s="10" t="s">
        <v>29</v>
      </c>
    </row>
    <row r="72" spans="2:16" ht="15">
      <c r="B72" s="10" t="s">
        <v>2</v>
      </c>
      <c r="C72" s="5" t="s">
        <v>89</v>
      </c>
      <c r="D72" s="5"/>
      <c r="E72" s="5"/>
      <c r="F72" s="5"/>
      <c r="G72" s="5"/>
      <c r="H72" s="5"/>
      <c r="I72" s="21">
        <f>(1/12/12)+(1/12/12)+(1/12/12/3)</f>
        <v>0.016203703703703703</v>
      </c>
      <c r="J72" s="15">
        <f>TRUNC(($J$26)*I72,2)</f>
        <v>24.45</v>
      </c>
      <c r="K72" s="32" t="s">
        <v>43</v>
      </c>
      <c r="L72" s="32" t="s">
        <v>44</v>
      </c>
      <c r="M72" s="32"/>
      <c r="N72" s="32"/>
      <c r="O72" s="32"/>
      <c r="P72" s="1">
        <f>0.23</f>
        <v>0.23</v>
      </c>
    </row>
    <row r="73" spans="2:11" ht="15">
      <c r="B73" s="10" t="s">
        <v>4</v>
      </c>
      <c r="C73" s="5" t="s">
        <v>90</v>
      </c>
      <c r="D73" s="5"/>
      <c r="E73" s="5"/>
      <c r="F73" s="5"/>
      <c r="G73" s="5"/>
      <c r="H73" s="5"/>
      <c r="I73" s="21">
        <f>((1/30))/12</f>
        <v>0.002777777777777778</v>
      </c>
      <c r="J73" s="15">
        <v>4.22</v>
      </c>
      <c r="K73" s="1" t="s">
        <v>91</v>
      </c>
    </row>
    <row r="74" spans="2:10" ht="15">
      <c r="B74" s="10" t="s">
        <v>7</v>
      </c>
      <c r="C74" s="5" t="s">
        <v>92</v>
      </c>
      <c r="D74" s="5"/>
      <c r="E74" s="5"/>
      <c r="F74" s="5"/>
      <c r="G74" s="5"/>
      <c r="H74" s="5"/>
      <c r="I74" s="21">
        <f>((5/30)/12)*1.5%</f>
        <v>0.00020833333333333332</v>
      </c>
      <c r="J74" s="15">
        <v>0.3</v>
      </c>
    </row>
    <row r="75" spans="2:10" ht="15">
      <c r="B75" s="10" t="s">
        <v>10</v>
      </c>
      <c r="C75" s="5" t="s">
        <v>93</v>
      </c>
      <c r="D75" s="5"/>
      <c r="E75" s="5"/>
      <c r="F75" s="5"/>
      <c r="G75" s="5"/>
      <c r="H75" s="5"/>
      <c r="I75" s="21">
        <f>((15/30)/12)*8%</f>
        <v>0.003333333333333333</v>
      </c>
      <c r="J75" s="15">
        <v>4.98</v>
      </c>
    </row>
    <row r="76" spans="2:10" ht="15">
      <c r="B76" s="10" t="s">
        <v>34</v>
      </c>
      <c r="C76" s="5" t="s">
        <v>94</v>
      </c>
      <c r="D76" s="5"/>
      <c r="E76" s="5"/>
      <c r="F76" s="5"/>
      <c r="G76" s="5"/>
      <c r="H76" s="5"/>
      <c r="I76" s="22">
        <f>(((4*8.33%)+(4*2.78%))/12)*2%</f>
        <v>0.0007406666666666667</v>
      </c>
      <c r="J76" s="15">
        <v>1.05</v>
      </c>
    </row>
    <row r="77" spans="2:10" ht="15">
      <c r="B77" s="10" t="s">
        <v>36</v>
      </c>
      <c r="C77" s="5" t="s">
        <v>95</v>
      </c>
      <c r="D77" s="5"/>
      <c r="E77" s="5"/>
      <c r="F77" s="5"/>
      <c r="G77" s="5"/>
      <c r="H77" s="5"/>
      <c r="I77" s="21">
        <v>0</v>
      </c>
      <c r="J77" s="15">
        <f>TRUNC(($J$26)*I77,2)</f>
        <v>0</v>
      </c>
    </row>
    <row r="78" spans="2:10" ht="15">
      <c r="B78" s="10" t="s">
        <v>96</v>
      </c>
      <c r="C78" s="10"/>
      <c r="D78" s="10"/>
      <c r="E78" s="10"/>
      <c r="F78" s="10"/>
      <c r="G78" s="10"/>
      <c r="H78" s="10"/>
      <c r="I78" s="23">
        <f>SUM(I72:I77)</f>
        <v>0.023263814814814817</v>
      </c>
      <c r="J78" s="17">
        <f>SUM(J72:J77)</f>
        <v>35</v>
      </c>
    </row>
    <row r="79" spans="2:10" ht="15">
      <c r="B79" s="33"/>
      <c r="C79" s="33"/>
      <c r="D79" s="33"/>
      <c r="E79" s="33"/>
      <c r="F79" s="33"/>
      <c r="G79" s="33"/>
      <c r="H79" s="33"/>
      <c r="I79" s="33"/>
      <c r="J79" s="33"/>
    </row>
    <row r="80" spans="2:10" ht="15">
      <c r="B80" s="10" t="s">
        <v>97</v>
      </c>
      <c r="C80" s="10"/>
      <c r="D80" s="10"/>
      <c r="E80" s="10"/>
      <c r="F80" s="10"/>
      <c r="G80" s="10"/>
      <c r="H80" s="10"/>
      <c r="I80" s="10" t="s">
        <v>28</v>
      </c>
      <c r="J80" s="10" t="s">
        <v>29</v>
      </c>
    </row>
    <row r="81" spans="2:10" ht="15" customHeight="1">
      <c r="B81" s="10" t="s">
        <v>2</v>
      </c>
      <c r="C81" s="30" t="s">
        <v>98</v>
      </c>
      <c r="D81" s="30"/>
      <c r="E81" s="30"/>
      <c r="F81" s="30"/>
      <c r="G81" s="30"/>
      <c r="H81" s="30"/>
      <c r="I81" s="21">
        <v>0</v>
      </c>
      <c r="J81" s="15">
        <v>0</v>
      </c>
    </row>
    <row r="82" spans="2:10" ht="15">
      <c r="B82" s="10" t="s">
        <v>99</v>
      </c>
      <c r="C82" s="10"/>
      <c r="D82" s="10"/>
      <c r="E82" s="10"/>
      <c r="F82" s="10"/>
      <c r="G82" s="10"/>
      <c r="H82" s="10"/>
      <c r="I82" s="23">
        <v>0</v>
      </c>
      <c r="J82" s="17">
        <v>0</v>
      </c>
    </row>
    <row r="83" spans="2:10" ht="15">
      <c r="B83" s="34"/>
      <c r="C83" s="34"/>
      <c r="D83" s="34"/>
      <c r="E83" s="34"/>
      <c r="F83" s="34"/>
      <c r="G83" s="34"/>
      <c r="H83" s="34"/>
      <c r="I83" s="34"/>
      <c r="J83" s="34"/>
    </row>
    <row r="84" spans="2:10" ht="15">
      <c r="B84" s="3" t="s">
        <v>100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10" t="s">
        <v>101</v>
      </c>
      <c r="C85" s="10"/>
      <c r="D85" s="10"/>
      <c r="E85" s="10"/>
      <c r="F85" s="10"/>
      <c r="G85" s="10"/>
      <c r="H85" s="10"/>
      <c r="I85" s="10"/>
      <c r="J85" s="10" t="s">
        <v>29</v>
      </c>
    </row>
    <row r="86" spans="2:10" ht="15">
      <c r="B86" s="10" t="s">
        <v>102</v>
      </c>
      <c r="C86" s="5" t="s">
        <v>103</v>
      </c>
      <c r="D86" s="5"/>
      <c r="E86" s="5"/>
      <c r="F86" s="5"/>
      <c r="G86" s="5"/>
      <c r="H86" s="5"/>
      <c r="I86" s="5"/>
      <c r="J86" s="15">
        <f>J78</f>
        <v>35</v>
      </c>
    </row>
    <row r="87" spans="2:10" ht="15">
      <c r="B87" s="10" t="s">
        <v>104</v>
      </c>
      <c r="C87" s="5" t="s">
        <v>105</v>
      </c>
      <c r="D87" s="5"/>
      <c r="E87" s="5"/>
      <c r="F87" s="5"/>
      <c r="G87" s="5"/>
      <c r="H87" s="5"/>
      <c r="I87" s="5"/>
      <c r="J87" s="15">
        <f>J82</f>
        <v>0</v>
      </c>
    </row>
    <row r="88" spans="2:10" ht="15">
      <c r="B88" s="10" t="s">
        <v>106</v>
      </c>
      <c r="C88" s="10"/>
      <c r="D88" s="10"/>
      <c r="E88" s="10"/>
      <c r="F88" s="10"/>
      <c r="G88" s="10"/>
      <c r="H88" s="10"/>
      <c r="I88" s="10"/>
      <c r="J88" s="17">
        <f>SUM(J86:J87)</f>
        <v>35</v>
      </c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0" ht="15">
      <c r="B90" s="13" t="s">
        <v>107</v>
      </c>
      <c r="C90" s="13"/>
      <c r="D90" s="13"/>
      <c r="E90" s="13"/>
      <c r="F90" s="13"/>
      <c r="G90" s="13"/>
      <c r="H90" s="13"/>
      <c r="I90" s="13"/>
      <c r="J90" s="13"/>
    </row>
    <row r="91" spans="2:10" ht="15">
      <c r="B91" s="10">
        <v>5</v>
      </c>
      <c r="C91" s="10" t="s">
        <v>108</v>
      </c>
      <c r="D91" s="10"/>
      <c r="E91" s="10"/>
      <c r="F91" s="10"/>
      <c r="G91" s="10"/>
      <c r="H91" s="10"/>
      <c r="I91" s="10"/>
      <c r="J91" s="10" t="s">
        <v>29</v>
      </c>
    </row>
    <row r="92" spans="2:16" ht="15">
      <c r="B92" s="10" t="s">
        <v>2</v>
      </c>
      <c r="C92" s="14" t="s">
        <v>109</v>
      </c>
      <c r="D92" s="14"/>
      <c r="E92" s="14"/>
      <c r="F92" s="14"/>
      <c r="G92" s="14"/>
      <c r="H92" s="14"/>
      <c r="I92" s="21">
        <v>0.0145</v>
      </c>
      <c r="J92" s="15">
        <f>($J$26+$J$59+$J$68+$J$88)*I92</f>
        <v>44.9971192</v>
      </c>
      <c r="K92" s="35" t="s">
        <v>110</v>
      </c>
      <c r="L92" s="35"/>
      <c r="M92" s="35"/>
      <c r="N92" s="35"/>
      <c r="O92" s="35"/>
      <c r="P92" s="35" t="s">
        <v>111</v>
      </c>
    </row>
    <row r="93" spans="2:14" ht="15">
      <c r="B93" s="10" t="s">
        <v>4</v>
      </c>
      <c r="C93" s="14" t="s">
        <v>112</v>
      </c>
      <c r="D93" s="14"/>
      <c r="E93" s="14"/>
      <c r="F93" s="14"/>
      <c r="G93" s="14"/>
      <c r="H93" s="14"/>
      <c r="I93" s="21">
        <v>0.12</v>
      </c>
      <c r="J93" s="15">
        <f>(($J$26+$J$59+$J$68+$J$88+J92)*I93)*(1-9.25%)</f>
        <v>342.84406772087993</v>
      </c>
      <c r="K93" s="36" t="s">
        <v>113</v>
      </c>
      <c r="L93" s="36"/>
      <c r="M93" s="36" t="s">
        <v>114</v>
      </c>
      <c r="N93" s="36"/>
    </row>
    <row r="94" spans="2:10" ht="15">
      <c r="B94" s="37" t="s">
        <v>7</v>
      </c>
      <c r="C94" s="14" t="s">
        <v>115</v>
      </c>
      <c r="D94" s="14"/>
      <c r="E94" s="14"/>
      <c r="F94" s="14"/>
      <c r="G94" s="14"/>
      <c r="H94" s="14"/>
      <c r="I94" s="4" t="s">
        <v>61</v>
      </c>
      <c r="J94" s="15">
        <v>0</v>
      </c>
    </row>
    <row r="95" spans="2:10" ht="15">
      <c r="B95" s="37" t="s">
        <v>10</v>
      </c>
      <c r="C95" s="14" t="s">
        <v>66</v>
      </c>
      <c r="D95" s="14"/>
      <c r="E95" s="14"/>
      <c r="F95" s="14"/>
      <c r="G95" s="14"/>
      <c r="H95" s="14"/>
      <c r="I95" s="4" t="s">
        <v>61</v>
      </c>
      <c r="J95" s="15">
        <v>0</v>
      </c>
    </row>
    <row r="96" spans="2:10" ht="15">
      <c r="B96" s="10" t="s">
        <v>116</v>
      </c>
      <c r="C96" s="10"/>
      <c r="D96" s="10"/>
      <c r="E96" s="10"/>
      <c r="F96" s="10"/>
      <c r="G96" s="10"/>
      <c r="H96" s="10"/>
      <c r="I96" s="23" t="s">
        <v>61</v>
      </c>
      <c r="J96" s="17">
        <f>SUM(J92:J95)</f>
        <v>387.8411869208799</v>
      </c>
    </row>
    <row r="97" spans="2:10" ht="15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13" t="s">
        <v>117</v>
      </c>
      <c r="C98" s="13"/>
      <c r="D98" s="13"/>
      <c r="E98" s="13"/>
      <c r="F98" s="13"/>
      <c r="G98" s="13"/>
      <c r="H98" s="13"/>
      <c r="I98" s="13"/>
      <c r="J98" s="13"/>
    </row>
    <row r="99" spans="2:10" ht="15">
      <c r="B99" s="10">
        <v>6</v>
      </c>
      <c r="C99" s="10" t="s">
        <v>118</v>
      </c>
      <c r="D99" s="10"/>
      <c r="E99" s="10"/>
      <c r="F99" s="10"/>
      <c r="G99" s="10"/>
      <c r="H99" s="10"/>
      <c r="I99" s="10" t="s">
        <v>28</v>
      </c>
      <c r="J99" s="10" t="s">
        <v>29</v>
      </c>
    </row>
    <row r="100" spans="2:10" ht="15">
      <c r="B100" s="10" t="s">
        <v>2</v>
      </c>
      <c r="C100" s="5" t="s">
        <v>119</v>
      </c>
      <c r="D100" s="5"/>
      <c r="E100" s="5"/>
      <c r="F100" s="5"/>
      <c r="G100" s="5"/>
      <c r="H100" s="5"/>
      <c r="I100" s="38">
        <v>0.03</v>
      </c>
      <c r="J100" s="15">
        <f>TRUNC(((J122)*I100),2)</f>
        <v>104.73</v>
      </c>
    </row>
    <row r="101" spans="2:10" ht="15">
      <c r="B101" s="10" t="s">
        <v>4</v>
      </c>
      <c r="C101" s="5" t="s">
        <v>120</v>
      </c>
      <c r="D101" s="5"/>
      <c r="E101" s="5"/>
      <c r="F101" s="5"/>
      <c r="G101" s="5"/>
      <c r="H101" s="5"/>
      <c r="I101" s="38">
        <v>0.06</v>
      </c>
      <c r="J101" s="15">
        <f>TRUNC(((J122+J100)*I101),2)</f>
        <v>215.74</v>
      </c>
    </row>
    <row r="102" spans="2:10" ht="15">
      <c r="B102" s="10" t="s">
        <v>7</v>
      </c>
      <c r="C102" s="39" t="s">
        <v>121</v>
      </c>
      <c r="D102" s="39"/>
      <c r="E102" s="39"/>
      <c r="F102" s="39"/>
      <c r="G102" s="39"/>
      <c r="H102" s="39"/>
      <c r="I102" s="16"/>
      <c r="J102" s="40"/>
    </row>
    <row r="103" spans="2:13" ht="15">
      <c r="B103" s="10" t="s">
        <v>122</v>
      </c>
      <c r="C103" s="5" t="s">
        <v>123</v>
      </c>
      <c r="D103" s="5"/>
      <c r="E103" s="5"/>
      <c r="F103" s="5"/>
      <c r="G103" s="5"/>
      <c r="H103" s="5"/>
      <c r="I103" s="41">
        <v>0.0165</v>
      </c>
      <c r="J103" s="15">
        <f>TRUNC(I103*((J122+J100+J101)/(1-I107)),2)</f>
        <v>73.34</v>
      </c>
      <c r="K103" s="1">
        <f>J122+J100+J101</f>
        <v>3811.5607869208798</v>
      </c>
      <c r="L103" s="42">
        <f>1-I107</f>
        <v>0.8574999999999999</v>
      </c>
      <c r="M103" s="1">
        <f>K103/L103</f>
        <v>4444.968847721143</v>
      </c>
    </row>
    <row r="104" spans="2:12" ht="15">
      <c r="B104" s="10" t="s">
        <v>124</v>
      </c>
      <c r="C104" s="5" t="s">
        <v>125</v>
      </c>
      <c r="D104" s="5"/>
      <c r="E104" s="5"/>
      <c r="F104" s="5"/>
      <c r="G104" s="5"/>
      <c r="H104" s="5"/>
      <c r="I104" s="41">
        <v>0.076</v>
      </c>
      <c r="J104" s="15">
        <f>TRUNC(I104*(J122+J100+J101)/(1-I107),2)</f>
        <v>337.81</v>
      </c>
      <c r="L104" s="42"/>
    </row>
    <row r="105" spans="2:14" ht="15">
      <c r="B105" s="10" t="s">
        <v>126</v>
      </c>
      <c r="C105" s="5" t="s">
        <v>127</v>
      </c>
      <c r="D105" s="5"/>
      <c r="E105" s="5"/>
      <c r="F105" s="5"/>
      <c r="G105" s="5"/>
      <c r="H105" s="5"/>
      <c r="I105" s="41">
        <v>0.05</v>
      </c>
      <c r="J105" s="15">
        <f>TRUNC(I105*(J122+J100+J101)/(1-I107),2)</f>
        <v>222.24</v>
      </c>
      <c r="K105" s="1" t="s">
        <v>128</v>
      </c>
      <c r="L105" s="42"/>
      <c r="N105" s="1">
        <f>M103*I103</f>
        <v>73.34198598739886</v>
      </c>
    </row>
    <row r="106" spans="2:10" ht="15">
      <c r="B106" s="10" t="s">
        <v>129</v>
      </c>
      <c r="C106" s="10"/>
      <c r="D106" s="10"/>
      <c r="E106" s="10"/>
      <c r="F106" s="10"/>
      <c r="G106" s="10"/>
      <c r="H106" s="10"/>
      <c r="I106" s="41">
        <f>SUM(I100:I105)</f>
        <v>0.23249999999999998</v>
      </c>
      <c r="J106" s="17">
        <f>SUM(J100:J105)</f>
        <v>953.8600000000001</v>
      </c>
    </row>
    <row r="107" spans="2:12" ht="15">
      <c r="B107" s="43" t="s">
        <v>130</v>
      </c>
      <c r="C107" s="44" t="s">
        <v>131</v>
      </c>
      <c r="D107" s="44"/>
      <c r="E107" s="44"/>
      <c r="F107" s="44"/>
      <c r="G107" s="44"/>
      <c r="H107" s="44"/>
      <c r="I107" s="45">
        <f>I103+I104+I105</f>
        <v>0.14250000000000002</v>
      </c>
      <c r="J107" s="46"/>
      <c r="L107" s="1">
        <f>M103*I104</f>
        <v>337.8176324268069</v>
      </c>
    </row>
    <row r="108" spans="2:10" ht="15">
      <c r="B108" s="47"/>
      <c r="C108" s="48">
        <v>100</v>
      </c>
      <c r="D108" s="48"/>
      <c r="E108" s="48"/>
      <c r="F108" s="48"/>
      <c r="G108" s="48"/>
      <c r="H108" s="48"/>
      <c r="I108" s="49"/>
      <c r="J108" s="50"/>
    </row>
    <row r="109" spans="2:12" ht="15">
      <c r="B109" s="51"/>
      <c r="C109" s="48"/>
      <c r="D109" s="48"/>
      <c r="E109" s="48"/>
      <c r="F109" s="48"/>
      <c r="G109" s="48"/>
      <c r="H109" s="48"/>
      <c r="I109" s="49"/>
      <c r="J109" s="50"/>
      <c r="L109" s="1">
        <f>M103*I105</f>
        <v>222.24844238605715</v>
      </c>
    </row>
    <row r="110" spans="2:10" ht="15">
      <c r="B110" s="47" t="s">
        <v>132</v>
      </c>
      <c r="C110" s="48" t="s">
        <v>133</v>
      </c>
      <c r="D110" s="48"/>
      <c r="E110" s="48"/>
      <c r="F110" s="48"/>
      <c r="G110" s="48"/>
      <c r="H110" s="48"/>
      <c r="I110" s="49"/>
      <c r="J110" s="50">
        <f>J26+J59+J68+J88+J96+J100+J101</f>
        <v>3811.5607869208798</v>
      </c>
    </row>
    <row r="111" spans="2:10" ht="15">
      <c r="B111" s="47"/>
      <c r="C111" s="48"/>
      <c r="D111" s="48"/>
      <c r="E111" s="48"/>
      <c r="F111" s="48"/>
      <c r="G111" s="48"/>
      <c r="H111" s="48"/>
      <c r="I111" s="49"/>
      <c r="J111" s="50"/>
    </row>
    <row r="112" spans="2:10" ht="15">
      <c r="B112" s="47" t="s">
        <v>134</v>
      </c>
      <c r="C112" s="48" t="s">
        <v>135</v>
      </c>
      <c r="D112" s="48"/>
      <c r="E112" s="48"/>
      <c r="F112" s="48"/>
      <c r="G112" s="48"/>
      <c r="H112" s="48"/>
      <c r="I112" s="49"/>
      <c r="J112" s="50">
        <f>TRUNC(J110/(1-I107),1)</f>
        <v>4444.9</v>
      </c>
    </row>
    <row r="113" spans="2:10" ht="15">
      <c r="B113" s="47"/>
      <c r="C113" s="48"/>
      <c r="D113" s="48"/>
      <c r="E113" s="48"/>
      <c r="F113" s="48"/>
      <c r="G113" s="48"/>
      <c r="H113" s="48"/>
      <c r="I113" s="49"/>
      <c r="J113" s="50"/>
    </row>
    <row r="114" spans="2:10" ht="15">
      <c r="B114" s="52"/>
      <c r="C114" s="53" t="s">
        <v>136</v>
      </c>
      <c r="D114" s="53"/>
      <c r="E114" s="53"/>
      <c r="F114" s="53"/>
      <c r="G114" s="53"/>
      <c r="H114" s="53"/>
      <c r="I114" s="54"/>
      <c r="J114" s="55">
        <f>J112-J110</f>
        <v>633.3392130791199</v>
      </c>
    </row>
    <row r="115" spans="2:10" ht="15">
      <c r="B115" s="3" t="s">
        <v>137</v>
      </c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10" t="s">
        <v>138</v>
      </c>
      <c r="C116" s="10"/>
      <c r="D116" s="10"/>
      <c r="E116" s="10"/>
      <c r="F116" s="10"/>
      <c r="G116" s="10"/>
      <c r="H116" s="10"/>
      <c r="I116" s="10"/>
      <c r="J116" s="10" t="s">
        <v>29</v>
      </c>
    </row>
    <row r="117" spans="2:11" ht="15">
      <c r="B117" s="4" t="s">
        <v>2</v>
      </c>
      <c r="C117" s="5" t="s">
        <v>26</v>
      </c>
      <c r="D117" s="5"/>
      <c r="E117" s="5"/>
      <c r="F117" s="5"/>
      <c r="G117" s="5"/>
      <c r="H117" s="5"/>
      <c r="I117" s="5"/>
      <c r="J117" s="15">
        <f>J26</f>
        <v>1509.38</v>
      </c>
      <c r="K117" s="1" t="s">
        <v>139</v>
      </c>
    </row>
    <row r="118" spans="2:11" ht="15">
      <c r="B118" s="4" t="s">
        <v>4</v>
      </c>
      <c r="C118" s="5" t="s">
        <v>39</v>
      </c>
      <c r="D118" s="5"/>
      <c r="E118" s="5"/>
      <c r="F118" s="5"/>
      <c r="G118" s="5"/>
      <c r="H118" s="5"/>
      <c r="I118" s="5"/>
      <c r="J118" s="15">
        <f>J59</f>
        <v>1439.24</v>
      </c>
      <c r="K118" s="1" t="s">
        <v>140</v>
      </c>
    </row>
    <row r="119" spans="2:11" ht="15">
      <c r="B119" s="4" t="s">
        <v>7</v>
      </c>
      <c r="C119" s="5" t="s">
        <v>77</v>
      </c>
      <c r="D119" s="5"/>
      <c r="E119" s="5"/>
      <c r="F119" s="5"/>
      <c r="G119" s="5"/>
      <c r="H119" s="5"/>
      <c r="I119" s="5"/>
      <c r="J119" s="15">
        <f>J68</f>
        <v>119.62960000000001</v>
      </c>
      <c r="K119" s="1" t="s">
        <v>141</v>
      </c>
    </row>
    <row r="120" spans="2:11" ht="15">
      <c r="B120" s="4" t="s">
        <v>10</v>
      </c>
      <c r="C120" s="5" t="s">
        <v>87</v>
      </c>
      <c r="D120" s="5"/>
      <c r="E120" s="5"/>
      <c r="F120" s="5"/>
      <c r="G120" s="5"/>
      <c r="H120" s="5"/>
      <c r="I120" s="5"/>
      <c r="J120" s="15">
        <f>J88</f>
        <v>35</v>
      </c>
      <c r="K120" s="1" t="s">
        <v>142</v>
      </c>
    </row>
    <row r="121" spans="2:17" ht="15">
      <c r="B121" s="4" t="s">
        <v>34</v>
      </c>
      <c r="C121" s="5" t="s">
        <v>107</v>
      </c>
      <c r="D121" s="5"/>
      <c r="E121" s="5"/>
      <c r="F121" s="5"/>
      <c r="G121" s="5"/>
      <c r="H121" s="5"/>
      <c r="I121" s="5"/>
      <c r="J121" s="15">
        <f>J96</f>
        <v>387.8411869208799</v>
      </c>
      <c r="K121" s="35" t="s">
        <v>110</v>
      </c>
      <c r="L121" s="35"/>
      <c r="M121" s="35"/>
      <c r="N121" s="35"/>
      <c r="O121" s="35"/>
      <c r="P121" s="35" t="s">
        <v>111</v>
      </c>
      <c r="Q121" s="32"/>
    </row>
    <row r="122" spans="2:10" ht="15">
      <c r="B122" s="10"/>
      <c r="C122" s="10" t="s">
        <v>143</v>
      </c>
      <c r="D122" s="10"/>
      <c r="E122" s="10"/>
      <c r="F122" s="10"/>
      <c r="G122" s="10"/>
      <c r="H122" s="10"/>
      <c r="I122" s="10"/>
      <c r="J122" s="17">
        <f>SUM(J117:J121)</f>
        <v>3491.09078692088</v>
      </c>
    </row>
    <row r="123" spans="2:11" ht="15">
      <c r="B123" s="4" t="s">
        <v>36</v>
      </c>
      <c r="C123" s="5" t="s">
        <v>117</v>
      </c>
      <c r="D123" s="5"/>
      <c r="E123" s="5"/>
      <c r="F123" s="5"/>
      <c r="G123" s="5"/>
      <c r="H123" s="5"/>
      <c r="I123" s="5"/>
      <c r="J123" s="15">
        <f>J106</f>
        <v>953.8600000000001</v>
      </c>
      <c r="K123" s="1" t="s">
        <v>144</v>
      </c>
    </row>
    <row r="124" spans="2:10" ht="18">
      <c r="B124" s="56" t="s">
        <v>145</v>
      </c>
      <c r="C124" s="56"/>
      <c r="D124" s="56"/>
      <c r="E124" s="56"/>
      <c r="F124" s="56"/>
      <c r="G124" s="56"/>
      <c r="H124" s="56"/>
      <c r="I124" s="56"/>
      <c r="J124" s="57">
        <f>TRUNC(J122+J123,4)</f>
        <v>4444.9507</v>
      </c>
    </row>
    <row r="125" spans="2:10" ht="15">
      <c r="B125" s="58"/>
      <c r="C125" s="58"/>
      <c r="D125" s="58"/>
      <c r="E125" s="58"/>
      <c r="F125" s="58"/>
      <c r="G125" s="59" t="s">
        <v>146</v>
      </c>
      <c r="H125" s="59"/>
      <c r="I125" s="59"/>
      <c r="J125" s="60">
        <f>J124*F10</f>
        <v>4444.9507</v>
      </c>
    </row>
    <row r="126" spans="2:10" ht="15">
      <c r="B126" s="61"/>
      <c r="C126" s="62"/>
      <c r="D126" s="58"/>
      <c r="E126" s="58"/>
      <c r="F126" s="58"/>
      <c r="G126" s="59" t="s">
        <v>147</v>
      </c>
      <c r="H126" s="59"/>
      <c r="I126" s="59"/>
      <c r="J126" s="60">
        <v>53339.45</v>
      </c>
    </row>
    <row r="127" spans="2:10" ht="15">
      <c r="B127" s="63"/>
      <c r="C127" s="63"/>
      <c r="D127" s="64"/>
      <c r="J127" s="65"/>
    </row>
    <row r="128" spans="2:4" ht="15">
      <c r="B128" s="66"/>
      <c r="C128" s="58"/>
      <c r="D128" s="58"/>
    </row>
    <row r="129" spans="2:4" ht="15">
      <c r="B129" s="66"/>
      <c r="C129" s="58"/>
      <c r="D129" s="58"/>
    </row>
  </sheetData>
  <sheetProtection selectLockedCells="1" selectUnlockedCells="1"/>
  <mergeCells count="135">
    <mergeCell ref="B1:J1"/>
    <mergeCell ref="B2:J2"/>
    <mergeCell ref="C3:H3"/>
    <mergeCell ref="I3:J3"/>
    <mergeCell ref="C4:H4"/>
    <mergeCell ref="I4:J4"/>
    <mergeCell ref="C5:H5"/>
    <mergeCell ref="I5:J5"/>
    <mergeCell ref="C6:H6"/>
    <mergeCell ref="I6:J6"/>
    <mergeCell ref="B8:J8"/>
    <mergeCell ref="B9:C9"/>
    <mergeCell ref="D9:E9"/>
    <mergeCell ref="F9:J9"/>
    <mergeCell ref="B10:C10"/>
    <mergeCell ref="D10:E10"/>
    <mergeCell ref="F10:J10"/>
    <mergeCell ref="B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B17:J17"/>
    <mergeCell ref="B18:J18"/>
    <mergeCell ref="C19:H19"/>
    <mergeCell ref="C20:H20"/>
    <mergeCell ref="C21:H21"/>
    <mergeCell ref="C22:H22"/>
    <mergeCell ref="C23:H23"/>
    <mergeCell ref="C24:H24"/>
    <mergeCell ref="C25:H25"/>
    <mergeCell ref="B26:I26"/>
    <mergeCell ref="B28:J28"/>
    <mergeCell ref="B29:H29"/>
    <mergeCell ref="C30:H30"/>
    <mergeCell ref="C31:H31"/>
    <mergeCell ref="B32:H32"/>
    <mergeCell ref="B33:J33"/>
    <mergeCell ref="B34:H34"/>
    <mergeCell ref="C35:H35"/>
    <mergeCell ref="C36:H36"/>
    <mergeCell ref="C37:H37"/>
    <mergeCell ref="C38:H38"/>
    <mergeCell ref="C39:H39"/>
    <mergeCell ref="C40:H40"/>
    <mergeCell ref="C41:H41"/>
    <mergeCell ref="C42:H42"/>
    <mergeCell ref="B43:H43"/>
    <mergeCell ref="B44:J44"/>
    <mergeCell ref="B45:H45"/>
    <mergeCell ref="C46:H46"/>
    <mergeCell ref="C47:H47"/>
    <mergeCell ref="C48:H48"/>
    <mergeCell ref="C49:H49"/>
    <mergeCell ref="C50:H50"/>
    <mergeCell ref="C51:H51"/>
    <mergeCell ref="B52:I52"/>
    <mergeCell ref="B53:J53"/>
    <mergeCell ref="B54:J54"/>
    <mergeCell ref="B55:I55"/>
    <mergeCell ref="C56:I56"/>
    <mergeCell ref="C57:I57"/>
    <mergeCell ref="C58:I58"/>
    <mergeCell ref="B59:I59"/>
    <mergeCell ref="B60:J60"/>
    <mergeCell ref="B61:J61"/>
    <mergeCell ref="C62:H62"/>
    <mergeCell ref="C63:H63"/>
    <mergeCell ref="C64:H64"/>
    <mergeCell ref="C65:H65"/>
    <mergeCell ref="C66:H66"/>
    <mergeCell ref="C67:H67"/>
    <mergeCell ref="B68:H68"/>
    <mergeCell ref="B69:J69"/>
    <mergeCell ref="B70:J70"/>
    <mergeCell ref="B71:H71"/>
    <mergeCell ref="C72:H72"/>
    <mergeCell ref="C73:H73"/>
    <mergeCell ref="C74:H74"/>
    <mergeCell ref="C75:H75"/>
    <mergeCell ref="C76:H76"/>
    <mergeCell ref="C77:H77"/>
    <mergeCell ref="B78:H78"/>
    <mergeCell ref="B79:J79"/>
    <mergeCell ref="B80:H80"/>
    <mergeCell ref="C81:H81"/>
    <mergeCell ref="B82:H82"/>
    <mergeCell ref="B83:J83"/>
    <mergeCell ref="B84:J84"/>
    <mergeCell ref="B85:I85"/>
    <mergeCell ref="C86:I86"/>
    <mergeCell ref="C87:I87"/>
    <mergeCell ref="B88:I88"/>
    <mergeCell ref="B89:J89"/>
    <mergeCell ref="B90:J90"/>
    <mergeCell ref="C91:H91"/>
    <mergeCell ref="C92:H92"/>
    <mergeCell ref="C93:H93"/>
    <mergeCell ref="K93:N93"/>
    <mergeCell ref="C94:H94"/>
    <mergeCell ref="C95:H95"/>
    <mergeCell ref="B96:H96"/>
    <mergeCell ref="B97:J97"/>
    <mergeCell ref="B98:J98"/>
    <mergeCell ref="C99:H99"/>
    <mergeCell ref="C100:H100"/>
    <mergeCell ref="C101:H101"/>
    <mergeCell ref="C102:H102"/>
    <mergeCell ref="C103:H103"/>
    <mergeCell ref="C104:H104"/>
    <mergeCell ref="C105:H105"/>
    <mergeCell ref="B106:H106"/>
    <mergeCell ref="C107:H107"/>
    <mergeCell ref="C108:H108"/>
    <mergeCell ref="C110:H110"/>
    <mergeCell ref="C112:H112"/>
    <mergeCell ref="C114:H114"/>
    <mergeCell ref="B115:J115"/>
    <mergeCell ref="B116:I116"/>
    <mergeCell ref="C117:I117"/>
    <mergeCell ref="C118:I118"/>
    <mergeCell ref="C119:I119"/>
    <mergeCell ref="C120:I120"/>
    <mergeCell ref="C121:I121"/>
    <mergeCell ref="C122:I122"/>
    <mergeCell ref="C123:I123"/>
    <mergeCell ref="B124:I124"/>
    <mergeCell ref="G125:I125"/>
    <mergeCell ref="G126:I126"/>
  </mergeCells>
  <printOptions/>
  <pageMargins left="0.32916666666666666" right="0.5118055555555556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gisele.oliveira</dc:creator>
  <cp:keywords/>
  <dc:description/>
  <cp:lastModifiedBy>rafael.souza</cp:lastModifiedBy>
  <cp:lastPrinted>2023-07-14T16:21:57Z</cp:lastPrinted>
  <dcterms:created xsi:type="dcterms:W3CDTF">2011-07-13T20:15:58Z</dcterms:created>
  <dcterms:modified xsi:type="dcterms:W3CDTF">2023-07-14T16:21:59Z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WorkbookGuid">
    <vt:lpwstr>d1718231-e157-4ccc-b6cf-0c2338374c07</vt:lpwstr>
  </property>
</Properties>
</file>