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4"/>
  </bookViews>
  <sheets>
    <sheet name="Memorial_Calculo" sheetId="1" r:id="rId1"/>
    <sheet name="Pesquisas_Preço" sheetId="2" r:id="rId2"/>
    <sheet name="Composições" sheetId="3" r:id="rId3"/>
    <sheet name="Composição de BDI" sheetId="4" r:id="rId4"/>
    <sheet name="Planilha_Orçamentária" sheetId="5" r:id="rId5"/>
    <sheet name="Cronograma_Físico_Financeiro" sheetId="6" r:id="rId6"/>
  </sheets>
  <definedNames/>
  <calcPr fullCalcOnLoad="1"/>
</workbook>
</file>

<file path=xl/sharedStrings.xml><?xml version="1.0" encoding="utf-8"?>
<sst xmlns="http://schemas.openxmlformats.org/spreadsheetml/2006/main" count="400" uniqueCount="174">
  <si>
    <t>República Federativa do Brasil – Estado do Rio de Janeiro</t>
  </si>
  <si>
    <t>Prefeitura Municipal de Quissamã</t>
  </si>
  <si>
    <t>Rua Conde Araruama, n° 425 – Quissamã - RJ</t>
  </si>
  <si>
    <t>SERVIÇOS DE INSTALAÇÕES ELÉTRICAS EXPO 2022</t>
  </si>
  <si>
    <t>Memorial de Cálculo</t>
  </si>
  <si>
    <t>LOCAÇÃO DE MATERIAIS</t>
  </si>
  <si>
    <t>Item</t>
  </si>
  <si>
    <t>Tabela</t>
  </si>
  <si>
    <t>Código</t>
  </si>
  <si>
    <t>Descrição</t>
  </si>
  <si>
    <t>Observações</t>
  </si>
  <si>
    <t>Unidade</t>
  </si>
  <si>
    <t>Quantidade</t>
  </si>
  <si>
    <t>PESQUISAS DE MERCADO</t>
  </si>
  <si>
    <t>PESQ.1</t>
  </si>
  <si>
    <t xml:space="preserve">Locação de 200m cabo  pré reunido quadriplex 120MM; 100 metros de cabo pré-reunido de al, seção 3#95mm² com neutro, isolamento 0,6/1,0KV; 200 metros de cabo pré-reunido de al seção 3#50mm² com neutro, isolamento 0,6/1,0KV; 450 metros de cabo de alumínio nu, seção 2ca awg; 200 metros de cabo de cobre seção 1x35mm²/750V; 200 metros de cabo de cobre seção 1x16mm²/750V; 200 metros de cabo de cobre seção 1x10mm²/750V; 100 refletores de LED 400W; 90 refletores de LED 200W; 65 cruzetas de madeira; 130 mão francesa; Parafusos , ferragens , rele foto célula; 300M Cabo de cobre 2,5mm; 05 rolos de fita isolante 20M; 03 postes circular de concreto 11x400kg; 06 postes circular de concreto 11x200Kg e 02 postes circular de concreto 9x200Kg. </t>
  </si>
  <si>
    <t>Utilização de 11 Postes de Concreto na estrutura da rede elétrica para montagem de dois transformadores ;</t>
  </si>
  <si>
    <t>DIA</t>
  </si>
  <si>
    <t>Utilização dos cabos de aluminio nu para extensão de rede para atender a ligação dos transformadores;</t>
  </si>
  <si>
    <t>Utilização dos cabos pré-reunido quadriplex para as redes de alimentação principal em diversos pontos do Parque;</t>
  </si>
  <si>
    <t>Utilização dos cabos de cobre para derivação dos cabos principais em diveros pontos do Parque;</t>
  </si>
  <si>
    <t>Utilização dos Refletores de 400W e 200W , Cruzetas , mão francesas e acessórios nos seguintes postes existentes : Pista de areia ; Pista de granma; Em frente ao pavilhão leiteiro ; Em frente ao pavilhão bovino ; Área de brita ; Atrás dos pavilhões ; Em frente ao Tatersal ; Atrás da delegacia ; Estacionamento ; Ao lado do Curral ; Atrás da pista de laço.</t>
  </si>
  <si>
    <t>PESQ.2</t>
  </si>
  <si>
    <t>Locação de 800 metros de fio singelo de cobre seção 6mm²/750V; 400 metros de fio singelo de cobre seção 4mm²/750V; 400 metros de fio singelo de cobre seção 4mm²/750V; 400 metros  de fio paralelo de cobre seção 2x2,5mm²; 100 metros de fio paralelo de cobre seção 2x4mm²/750V;  42 lâmpadas de 400W vapor metálico; 42 reatores de 400W vapor metálico; 03 rolos de fita isolante 20M 24 disjuntores 2x40A; 10 disjuntores 3x50A; 03 disjuntores 3x70A;  03 disjuntores 3x100A; 01 disjuntor 3x150A e 20 disjuntores 1x40A.</t>
  </si>
  <si>
    <t>Utilização de 42 refletores e 42 reatores vapor metálico na nos seguintes pontos : Rua da Cabine de Energia;</t>
  </si>
  <si>
    <t>Poste em frente a Vigilância Sanitária ; Postes da Entrada do Parque ; Postes em frente ao prédio ADM;</t>
  </si>
  <si>
    <t>Postes ao lado do prédio da Vigilânica Sanitária; Fios e cabos para atender os seguintes ; Alimentação elétrica das barracas ; Alimentação elétrica dos Stands ; Alimentação elétrica dos refletores ;</t>
  </si>
  <si>
    <t>PESQ.3</t>
  </si>
  <si>
    <t>Locação e instalação de 80 tomadas em 127V; 80 tomadas em 220V; 80 pontos de luz com lampadas de LED 20W; 20 pontos de luz com lâmpadas de LED 100W; 08 fitas isolante plástica 19x20mt; 37 disjuntores bipolar de 50A e 01 disjuntor tripolar de 200A; 06 postes galvanizados com 07 metros  ; 12 refletores de 200W ; 200M de cabo de cobre 2,5mm .</t>
  </si>
  <si>
    <t>Utilização de tomadas 127 e 220V nas barracas / restaurantes e nos stands ao longo do Parque ;</t>
  </si>
  <si>
    <t>Utilização de pontos de luz nas barracas / restaurantes e nos stands ao longo do Parque ;</t>
  </si>
  <si>
    <t>Utilização dos postes Galvanizados e os refletores na área da Fazendinha</t>
  </si>
  <si>
    <t>Utilização dos disjuntores de proteção e cabos para as instalações na Fazendinha e nas Barracas/ restaurantes</t>
  </si>
  <si>
    <t>EMOP - Composições</t>
  </si>
  <si>
    <t>05.014.0009-A</t>
  </si>
  <si>
    <t>Aluguel de transformador de distribuição, trifásico, 60Hz, 13,8kV - 220/127V, 75kVA</t>
  </si>
  <si>
    <t>Utilização de 1 mês, devido a necessidade de disponibilização do equipamento 15 dias antes do evento para a ligação da ENEL e 15 dias após o evento para o desligamento</t>
  </si>
  <si>
    <t>UNXMÊS</t>
  </si>
  <si>
    <t>05.014.0015-A</t>
  </si>
  <si>
    <t>Aluguel de transformador de distribuição, trifásico, 60Hz, 13,8kV - 220/127V, 112,5kVA</t>
  </si>
  <si>
    <t>19.011.0009-C</t>
  </si>
  <si>
    <t>GRUPO GERADOR,ESTACIONARIO,COM ALTERNADOR DE 125/145KVA,EXCLUSIVE OPERADOR - Custo Produtivo</t>
  </si>
  <si>
    <t>Gerador para atender a cabine de energia existente que alimenta o tattersal e adjacências, estimativa de 4 horas por dia, para atender faltas de energia e manutenções que venham a ser necessárias na referida cabine, custo produtivo</t>
  </si>
  <si>
    <t>H</t>
  </si>
  <si>
    <t>19.011.0009-D</t>
  </si>
  <si>
    <t>GRUPO GERADOR,ESTACIONARIO,COM ALTERNADOR DE 125/145KVA,EXCLUSIVE OPERADOR - Custo Improdutivo</t>
  </si>
  <si>
    <t>Gerador para atender a cabine de energia existente que alimenta o tattersal e adjacências, estimativa de 20 horas por dia, para atender faltas de energia e manutenções que venham a ser necessárias na referida cabine, custo improdutivo.</t>
  </si>
  <si>
    <t>19.011.0009-F</t>
  </si>
  <si>
    <t>GRUPO GERADOR,ESTACIONARIO,COM ALTERNADOR DE 460/370KVA,EXCLUSIVE OPERADOR - Custo Produtivo</t>
  </si>
  <si>
    <t>Gerador para atender a cabine de energia principal que alimenta o parque de exposições, estimativa de 4 horas por dia, para atender faltas de energia e manutenções que venham a ser necessárias na referida cabine, custo produtivo</t>
  </si>
  <si>
    <t>19.011.0009-H</t>
  </si>
  <si>
    <t>GRUPO GERADOR,ESTACIONARIO,COM ALTERNADOR DE 460/370KVA,EXCLUSIVE OPERADOR - Custo Improdutivo</t>
  </si>
  <si>
    <t>Gerador para atender a cabine de energia principal que alimenta o parque de exposições, estimativa de 20 horas por dia, para atender faltas de energia e manutenções que venham a ser necessárias na referida cabine, custo produtivo</t>
  </si>
  <si>
    <t>FORNECIMENTO</t>
  </si>
  <si>
    <t>LAMPADA LED,BULBO,A60,20W,100/240V,BASE E27</t>
  </si>
  <si>
    <t>Lâmpadas LED para atender aos locais: 01) Entrada do Parque  21, 02) Banheiro defesa Civil 04, 03) Sala VIP 12, 04) Banheiro do Prédio 04
0, 5) Barracão dos tratores 16, 07) Banheiro lado do almoxarifado 10, 08) Baia dos cavalos 106, 08) Pavilhão do gado 47, 09) Pavilhão leiteiro 17, 10) Área de ração de gado 03, 11) Restaurante 30, 12) Administração 08, 13) Sala do meio ambiente 03, 14) Casa de Taipa 06, 15) Tatersal 13, 16) Banheiro Tatersal 04, 17) Casinha de madeira 08</t>
  </si>
  <si>
    <t>UNID</t>
  </si>
  <si>
    <t>LAMPADA LED,BULBO,A60,30W,100/240V,BASE E27</t>
  </si>
  <si>
    <t>LOCAÇÃO DE VEÍCULOS</t>
  </si>
  <si>
    <t>19.004.0006-C</t>
  </si>
  <si>
    <t>Caminhão carroceria fixa, trucado, 12T, motor diesel 142 CV, excl. motorista (CP)</t>
  </si>
  <si>
    <t xml:space="preserve">10 Dias (6 dias de montagem e 4 dias de desmontagem) x 7h por dia </t>
  </si>
  <si>
    <t>19.004.0081-C</t>
  </si>
  <si>
    <t>Guindauto capac. 4T. a aprox. 2mt alcance  vert. a aprox. 8mt, sobre chassi de caminhão, excl. este e excl. operador (CP)</t>
  </si>
  <si>
    <t>19.004.0045-C</t>
  </si>
  <si>
    <t>Veículo de passeio, 5 passageiros, motor bicombustível (gasolina e ácool) de 1.0 litro, exclusive motorista</t>
  </si>
  <si>
    <t xml:space="preserve">10 Dias (6 dias de montagem e 4 dias de desmontagem) x 4h por dia </t>
  </si>
  <si>
    <t>MÃO-DE-OBRA</t>
  </si>
  <si>
    <t>05.105.0130-A</t>
  </si>
  <si>
    <t>Mão de obra de engenheiro ou arquiteto jr., inclusive encargos sociais</t>
  </si>
  <si>
    <t xml:space="preserve">10 Dias (6 dias de montagem e 4 dias de desmontagem) x 2h por dia x 1 profissional = 20h </t>
  </si>
  <si>
    <t>MÊS</t>
  </si>
  <si>
    <t>05.105.0112-A</t>
  </si>
  <si>
    <t>Mão de obra de eletricista, inclusive encargos sociais</t>
  </si>
  <si>
    <t xml:space="preserve">10 Dias (6 dias de montagem e 4 dias de desmontagem) x 8h por dia x 2 profissionais = 160h </t>
  </si>
  <si>
    <t>05.105.0115-A</t>
  </si>
  <si>
    <t>Mão de obra de ajudante, inclusive encargos sociais</t>
  </si>
  <si>
    <t xml:space="preserve">10 Dias (6 dias de montagem e 4 dias de desmontagem) x 8h por dia x 3 profissionais = 240h </t>
  </si>
  <si>
    <t>05.105.0127-A</t>
  </si>
  <si>
    <t>Mão de obra de encarregado de obra, inclusive encargos sociais</t>
  </si>
  <si>
    <t xml:space="preserve">10 Dias (6 dias de montagem e 4 dias de desmontagem) x 4h por dia x 1 profissional = 40h </t>
  </si>
  <si>
    <t>Mão de obra de eletricista, inclusive encargos sociais (Plantão)</t>
  </si>
  <si>
    <t>6 Dias de período noturno (de 20 até 25 de setembro) x 8h por dia (das 19h às 04h) x 1 profissional = 48h; 5 dias de período diurno (de 21 até 25 de setembro) x 8h por dia (das 10h às 19h) x 1 profissional = 40h</t>
  </si>
  <si>
    <t>Mão de obra de ajudante, inclusive encargos sociais (Plantão)</t>
  </si>
  <si>
    <t>05.105.0148-A</t>
  </si>
  <si>
    <t>Mão de obra de motorista, inclusive encargos sociais</t>
  </si>
  <si>
    <t xml:space="preserve">10 Dias (6 dias de montagem e 4 dias de desmontagem) x 7h por dia = 70h </t>
  </si>
  <si>
    <t>OBS. Pela tabela EMOP a referência de trabalho por mês dos profissionais é de 176 horas trabalhadas.</t>
  </si>
  <si>
    <t>Mapa das Cotações para Uso na Planilha de Composições</t>
  </si>
  <si>
    <t>Fornecedor</t>
  </si>
  <si>
    <t>Valor</t>
  </si>
  <si>
    <t>Média</t>
  </si>
  <si>
    <t>JL Empreiteira Serviços e Comércio Ltda</t>
  </si>
  <si>
    <t>DG Entretenimento Produções e Sonorização Ltda ME</t>
  </si>
  <si>
    <t>Talimaq Construtora Ltda</t>
  </si>
  <si>
    <t>Planilha de Composições</t>
  </si>
  <si>
    <t>Referência: EMOP de 06/2022</t>
  </si>
  <si>
    <t>GRUPO GERADOR,ESTACIONARIO,COM ALTERNADOR DE 460/370KVA,EXCLUSIVE OPERADOR - CUSTO PRODUTIVO</t>
  </si>
  <si>
    <t>SEQ.</t>
  </si>
  <si>
    <t>ELEMENTAR</t>
  </si>
  <si>
    <t>DESCRIÇÃO</t>
  </si>
  <si>
    <t>UN.</t>
  </si>
  <si>
    <t>REUTILIZ.</t>
  </si>
  <si>
    <t>QUANT.</t>
  </si>
  <si>
    <t>PERC.</t>
  </si>
  <si>
    <t>PREÇO</t>
  </si>
  <si>
    <t>REFER.</t>
  </si>
  <si>
    <t>TOTAL</t>
  </si>
  <si>
    <t>OLEO DIESEL COMBUSTIVEL COMUM, NA BOMBA</t>
  </si>
  <si>
    <t>L</t>
  </si>
  <si>
    <t>OLEO LUBRIFICANTE MINERAL MONOVISCOSO, CLASSIFICACAO API CF E VISCOSIDADE SAE 30</t>
  </si>
  <si>
    <t>GRAXA COMUM P/LUBRIFICACAO DE CHASSIS, EM TAMBORES DE 170KG</t>
  </si>
  <si>
    <t>KG</t>
  </si>
  <si>
    <t>GRUPO GER.P/ENERG.EMERG.TRIF.220/127V,FREQ.50/60HZ,C/REG.TEN.FREQ.AUT.QUADRO COM.AUT.TANQUE COMB.POT.460/370KVA INT./COM</t>
  </si>
  <si>
    <t>UN</t>
  </si>
  <si>
    <t>GRUPO GERADOR,ESTACIONARIO,COM ALTERNADOR DE 460/370KVA,EXCLUSIVE OPERADOR - CUSTO IMPRODUTIVO</t>
  </si>
  <si>
    <t>Planilha de Composição de BDI</t>
  </si>
  <si>
    <t>Referência: Maio/2020</t>
  </si>
  <si>
    <t>Item componente do BDI</t>
  </si>
  <si>
    <t xml:space="preserve">Valores Propostos </t>
  </si>
  <si>
    <t>Tributos</t>
  </si>
  <si>
    <t>%</t>
  </si>
  <si>
    <t>AC</t>
  </si>
  <si>
    <t>Administração Central</t>
  </si>
  <si>
    <t>PIS</t>
  </si>
  <si>
    <t>R</t>
  </si>
  <si>
    <t>Riscos</t>
  </si>
  <si>
    <t>COFINS</t>
  </si>
  <si>
    <t>S + G</t>
  </si>
  <si>
    <t>Seguro e Garantia</t>
  </si>
  <si>
    <t>ISS</t>
  </si>
  <si>
    <t>DF</t>
  </si>
  <si>
    <t>Despesas Financeiras</t>
  </si>
  <si>
    <t>Total</t>
  </si>
  <si>
    <t>Lucro</t>
  </si>
  <si>
    <t xml:space="preserve">I </t>
  </si>
  <si>
    <t>Tributos (PIS, COFINS e ISS)</t>
  </si>
  <si>
    <t>BDI %=</t>
  </si>
  <si>
    <t>Esta planilha foi elaborada conforme equação para cálculo do percentual do BDI recomendada pelo relatório do acórdão TCU – 2369/2011 e TCU – 2622/2013, conforme abaixo ilustrado.</t>
  </si>
  <si>
    <t>Planilha Orçamentária</t>
  </si>
  <si>
    <t>Referência:EMOP de 06/2022</t>
  </si>
  <si>
    <t>V. Unit.</t>
  </si>
  <si>
    <t>V. Total</t>
  </si>
  <si>
    <t>Locação de 200m cabo pré reunido quadriplex 120MM; 100 metros de cabo pré-reunido de al, seção 3#95mm² com neutro, isolamento 0,6/1,0KV; 200 metros de cabo pré-reunido de al seção 3#50mm² com neutro, isolamento 0,6/1,0KV; 450 metros de cabo de alumínio nu, seção 2ca awg; 200 metros de cabo de cobre seção 1x35mm²/750V; 200 metros de cabo de cobre seção 1x16mm²/750V; 200 metros de cabo de cobre seção 1x10mm²/750V; 100 refletores de LED 400W; 90 refletores de LED 200W; 65 cruzetas de madeira; 130 mão francesa; Parafusos , ferragens , rele foto célula; 300M Cabo de cobre 2,5mm; 05 rolos de fita isolante 20M; 03 postes circular de concreto 11x400kg; 06 postes circular de concreto 11x200Kg e 02 postes circular de concreto 9x200Kg.</t>
  </si>
  <si>
    <t>Locação de 800 metros de fio singelo de cobre seção 6mm²/750V; 400 metros de fio singelo de cobre seção 4mm²/750V; 400 metros de fio singelo de cobre seção 4mm²/750V; 400 metros de fio paralelo de cobre seção 2x2,5mm²; 100 metros de fio paralelo de cobre seção 2x4mm²/750V; 42 lâmpadas de 400W vapor metálico; 42 reatores de 400W vapor metálico; 03 rolos de fita isolante 20M 24 disjuntores 2x40A; 10 disjuntores 3x50A; 03 disjuntores 3x70A; 03 disjuntores 3x100A; 01 disjuntor 3x150A e 20 disjuntores 1x40A.</t>
  </si>
  <si>
    <t>Locação e instalação de 80 tomadas em 127V; 80 tomadas em 220V; 80 pontos de luz com lampadas de LED 20W; 20 pontos de luz com lâmpadas de LED 100W; 08 fitas isolante plástica 19x20mt; 37 disjuntores bipolar de 50A e 01 disjuntor tripolar de 200A; 06 postes galvanizados com 07 metros ; 12 refletores de 200W ; 200M de cabo de cobre 2,5mm .</t>
  </si>
  <si>
    <t>SUBTOTAL DE LOCAÇÃO DE MATERIAIS</t>
  </si>
  <si>
    <t>EMOP - Insumos</t>
  </si>
  <si>
    <t>SUBTOTAL DE FORNECIMENTO</t>
  </si>
  <si>
    <t>CAMINHÃO CARROCERIA FIXA, TRUCADO, 12T, MOTOR DIESEL 142 CV, EXCL. MOTORISTA (CP)</t>
  </si>
  <si>
    <t>GUINDAUTO CAPAC. 4T. A APROX. 2MT ALCANCE  VERT. A APROX. 8MT, SOBRE CHASSI DE CAMINHÃO, EXCL. ESTE E EXCL. OPERADOR (CP)</t>
  </si>
  <si>
    <t>VEÍCULO DE PASSEIO, 5 PASSAGEIROS, MOTOR BICOMBUSTÍVEL (GASOLINA E ÁCOOL) DE 1.0 LITRO, EXCLUSIVE MOTORISTA</t>
  </si>
  <si>
    <t>SUBTOTAL DE LOCAÇÃO DE VEÍCULOS</t>
  </si>
  <si>
    <t>MÃO DE OBRA DE ENGENHEIRO OU ARQUITETO JR., INCLUSIVE ENCARGOS SOCIAIS</t>
  </si>
  <si>
    <t>MÃO DE OBRA DE ELETRICISTA, INCLUSIVE ENCARGOS SOCIAIS</t>
  </si>
  <si>
    <t>MÃO DE OBRA DE AJUDANTE, INCLUSIVE ENCARGOS SOCIAIS</t>
  </si>
  <si>
    <t>MÃO DE OBRA DE ENCARREGADO DE OBRA, INCLUSIVE ENCARGOS SOCIAIS</t>
  </si>
  <si>
    <t>MÃO DE OBRA DE ELETRICISTA, INCLUSIVE ENCARGOS SOCIAIS (PLANTÃO)</t>
  </si>
  <si>
    <t>MÃO DE OBRA DE AJUDANTE, INCLUSIVE ENCARGOS SOCIAIS (PLANTÃO)</t>
  </si>
  <si>
    <t>MÃO DE OBRA DE MOTORISTA, INCLUSIVE ENCARGOS SOCIAIS</t>
  </si>
  <si>
    <t>SUBTOTAL DE MÃO-DE-OBRA</t>
  </si>
  <si>
    <t>SUBTOTAL GERAL EQUIPAMENTO + LOCAÇÃO DE MATERIAIS + MÃO DE OBRA</t>
  </si>
  <si>
    <t>BDI (20%)</t>
  </si>
  <si>
    <t xml:space="preserve">SUBTOTAL EQUIPAMENTOS + LOCAÇÃO DE MATERIAIS + MÃO DE OBRA (COM BDI)  </t>
  </si>
  <si>
    <t>SUB TOTAL MATERIAIS</t>
  </si>
  <si>
    <t>TOTALGERAL</t>
  </si>
  <si>
    <t>Cronograma de Desembolso</t>
  </si>
  <si>
    <t>VALOR TOTAL DO CONTRATO</t>
  </si>
  <si>
    <t>Etapa</t>
  </si>
  <si>
    <t>Mês</t>
  </si>
  <si>
    <t>Percentual Executado</t>
  </si>
  <si>
    <t>Valor Etapa</t>
  </si>
  <si>
    <t>Percentual Acumulado</t>
  </si>
  <si>
    <t>Valor Acumulado</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</si>
</sst>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
    <numFmt numFmtId="165" formatCode="[$R$ -416]#,##0.00"/>
    <numFmt numFmtId="166" formatCode="&quot;R$ &quot;#,##0.00;[Red]&quot;-R$ &quot;#,##0.00"/>
    <numFmt numFmtId="167" formatCode="&quot;R$ &quot;#,##0.00"/>
  </numFmts>
  <fonts count="22">
    <font>
      <sz val="10"/>
      <color indexed="8"/>
      <name val="Calibri"/>
      <family val="0"/>
    </font>
    <font>
      <sz val="10"/>
      <name val="Arial"/>
      <family val="0"/>
    </font>
    <font>
      <sz val="10"/>
      <color indexed="8"/>
      <name val="Arial"/>
      <family val="0"/>
    </font>
    <font>
      <b/>
      <sz val="8"/>
      <color indexed="8"/>
      <name val="Times New Roman"/>
      <family val="0"/>
    </font>
    <font>
      <b/>
      <sz val="10"/>
      <color indexed="8"/>
      <name val="Calibri"/>
      <family val="0"/>
    </font>
    <font>
      <b/>
      <sz val="11"/>
      <color indexed="9"/>
      <name val="Calibri"/>
      <family val="0"/>
    </font>
    <font>
      <sz val="8"/>
      <color indexed="8"/>
      <name val="Calibri"/>
      <family val="0"/>
    </font>
    <font>
      <b/>
      <sz val="10"/>
      <color indexed="8"/>
      <name val="Arial"/>
      <family val="0"/>
    </font>
    <font>
      <b/>
      <sz val="8"/>
      <color indexed="8"/>
      <name val="Arial"/>
      <family val="0"/>
    </font>
    <font>
      <sz val="8"/>
      <color indexed="8"/>
      <name val="Arial"/>
      <family val="0"/>
    </font>
    <font>
      <sz val="7"/>
      <color indexed="8"/>
      <name val="Arial"/>
      <family val="0"/>
    </font>
    <font>
      <sz val="7.5"/>
      <color indexed="8"/>
      <name val="Arial"/>
      <family val="0"/>
    </font>
    <font>
      <sz val="11"/>
      <color indexed="8"/>
      <name val="Calibri"/>
      <family val="0"/>
    </font>
    <font>
      <b/>
      <sz val="9"/>
      <color indexed="8"/>
      <name val="Arial"/>
      <family val="0"/>
    </font>
    <font>
      <b/>
      <sz val="8"/>
      <color indexed="8"/>
      <name val="&quot;Times New Roman&quot;"/>
      <family val="0"/>
    </font>
    <font>
      <b/>
      <sz val="14"/>
      <color indexed="8"/>
      <name val="Arial"/>
      <family val="0"/>
    </font>
    <font>
      <b/>
      <sz val="11"/>
      <color indexed="8"/>
      <name val="Arial"/>
      <family val="0"/>
    </font>
    <font>
      <sz val="9"/>
      <color indexed="8"/>
      <name val="Arial"/>
      <family val="0"/>
    </font>
    <font>
      <b/>
      <sz val="11"/>
      <color indexed="8"/>
      <name val="Calibri"/>
      <family val="0"/>
    </font>
    <font>
      <b/>
      <i/>
      <sz val="11"/>
      <color indexed="8"/>
      <name val="Calibri"/>
      <family val="0"/>
    </font>
    <font>
      <b/>
      <sz val="7.5"/>
      <color indexed="8"/>
      <name val="Arial"/>
      <family val="0"/>
    </font>
    <font>
      <sz val="7.5"/>
      <color indexed="8"/>
      <name val="&quot;Arial&quot;"/>
      <family val="0"/>
    </font>
  </fonts>
  <fills count="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52"/>
        <bgColor indexed="64"/>
      </patternFill>
    </fill>
    <fill>
      <patternFill patternType="solid">
        <fgColor indexed="60"/>
        <bgColor indexed="64"/>
      </patternFill>
    </fill>
  </fills>
  <borders count="22">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18">
    <xf numFmtId="0" fontId="0" fillId="0" borderId="0" xfId="0" applyAlignment="1">
      <alignment/>
    </xf>
    <xf numFmtId="0" fontId="2" fillId="0" borderId="0" xfId="0" applyFont="1" applyAlignment="1">
      <alignment/>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left" wrapText="1"/>
    </xf>
    <xf numFmtId="49" fontId="9" fillId="0" borderId="1" xfId="0" applyNumberFormat="1" applyFont="1" applyBorder="1" applyAlignment="1">
      <alignment horizontal="center" vertical="center" wrapText="1"/>
    </xf>
    <xf numFmtId="164" fontId="2" fillId="0" borderId="0" xfId="0" applyNumberFormat="1" applyFont="1" applyAlignment="1">
      <alignment/>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49" fontId="12" fillId="0" borderId="1" xfId="0" applyNumberFormat="1" applyFont="1" applyBorder="1" applyAlignment="1">
      <alignment horizontal="center"/>
    </xf>
    <xf numFmtId="0" fontId="9" fillId="0" borderId="0" xfId="0" applyFont="1" applyAlignment="1">
      <alignment horizontal="center" vertical="center"/>
    </xf>
    <xf numFmtId="0" fontId="9" fillId="0" borderId="1" xfId="0" applyFont="1" applyBorder="1" applyAlignment="1">
      <alignment wrapText="1"/>
    </xf>
    <xf numFmtId="49" fontId="11" fillId="0" borderId="1" xfId="0" applyNumberFormat="1" applyFont="1" applyBorder="1" applyAlignment="1">
      <alignment horizontal="center" wrapText="1"/>
    </xf>
    <xf numFmtId="49" fontId="12" fillId="0" borderId="0" xfId="0" applyNumberFormat="1" applyFont="1" applyAlignment="1">
      <alignment horizontal="center"/>
    </xf>
    <xf numFmtId="2" fontId="9" fillId="0" borderId="1" xfId="0" applyNumberFormat="1"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top"/>
    </xf>
    <xf numFmtId="0" fontId="4" fillId="0" borderId="0" xfId="0" applyFont="1" applyAlignment="1">
      <alignment horizontal="center" vertical="center" wrapText="1"/>
    </xf>
    <xf numFmtId="0" fontId="5" fillId="3" borderId="0" xfId="0" applyFont="1" applyFill="1" applyAlignment="1">
      <alignment horizontal="center"/>
    </xf>
    <xf numFmtId="0" fontId="6" fillId="0" borderId="0" xfId="0" applyFont="1" applyAlignment="1">
      <alignment horizontal="right"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165" fontId="9" fillId="3" borderId="1" xfId="0" applyNumberFormat="1" applyFont="1" applyFill="1" applyBorder="1" applyAlignment="1">
      <alignment horizontal="center" vertical="center" wrapText="1"/>
    </xf>
    <xf numFmtId="0" fontId="12" fillId="0" borderId="1" xfId="0" applyFont="1" applyBorder="1" applyAlignment="1">
      <alignment/>
    </xf>
    <xf numFmtId="49" fontId="13" fillId="4" borderId="1" xfId="0" applyNumberFormat="1" applyFont="1" applyFill="1" applyBorder="1" applyAlignment="1">
      <alignment horizontal="center" wrapText="1"/>
    </xf>
    <xf numFmtId="49" fontId="13" fillId="4" borderId="1" xfId="0" applyNumberFormat="1" applyFont="1" applyFill="1" applyBorder="1" applyAlignment="1">
      <alignment wrapText="1"/>
    </xf>
    <xf numFmtId="49" fontId="13" fillId="4" borderId="1" xfId="0" applyNumberFormat="1" applyFont="1" applyFill="1" applyBorder="1" applyAlignment="1">
      <alignment horizontal="right" wrapText="1"/>
    </xf>
    <xf numFmtId="0" fontId="13" fillId="4" borderId="1" xfId="0" applyFont="1" applyFill="1" applyBorder="1" applyAlignment="1">
      <alignment horizontal="right" wrapText="1"/>
    </xf>
    <xf numFmtId="0" fontId="13" fillId="4" borderId="1" xfId="0" applyFont="1" applyFill="1" applyBorder="1" applyAlignment="1">
      <alignment horizontal="center" wrapText="1"/>
    </xf>
    <xf numFmtId="0" fontId="17" fillId="0" borderId="1" xfId="0" applyFont="1" applyBorder="1" applyAlignment="1">
      <alignment horizontal="center"/>
    </xf>
    <xf numFmtId="49" fontId="9" fillId="0" borderId="1" xfId="0" applyNumberFormat="1" applyFont="1" applyBorder="1" applyAlignment="1">
      <alignment wrapText="1"/>
    </xf>
    <xf numFmtId="49" fontId="17" fillId="0" borderId="1" xfId="0" applyNumberFormat="1" applyFont="1" applyBorder="1" applyAlignment="1">
      <alignment horizontal="center" wrapText="1"/>
    </xf>
    <xf numFmtId="0" fontId="17" fillId="0" borderId="1" xfId="0" applyFont="1" applyBorder="1" applyAlignment="1">
      <alignment horizontal="right"/>
    </xf>
    <xf numFmtId="166" fontId="17" fillId="0" borderId="1" xfId="0" applyNumberFormat="1" applyFont="1" applyBorder="1" applyAlignment="1">
      <alignment horizontal="right"/>
    </xf>
    <xf numFmtId="0" fontId="12" fillId="0" borderId="1" xfId="0" applyFont="1" applyBorder="1" applyAlignment="1">
      <alignment/>
    </xf>
    <xf numFmtId="167" fontId="17" fillId="0" borderId="1" xfId="0" applyNumberFormat="1" applyFont="1" applyBorder="1" applyAlignment="1">
      <alignment horizontal="right"/>
    </xf>
    <xf numFmtId="49" fontId="12" fillId="0" borderId="0" xfId="0" applyNumberFormat="1" applyFont="1" applyAlignment="1">
      <alignment/>
    </xf>
    <xf numFmtId="49" fontId="9" fillId="0" borderId="0" xfId="0" applyNumberFormat="1" applyFont="1" applyAlignment="1">
      <alignment wrapText="1"/>
    </xf>
    <xf numFmtId="49" fontId="13" fillId="0" borderId="0" xfId="0" applyNumberFormat="1" applyFont="1" applyAlignment="1">
      <alignment horizontal="center" wrapText="1"/>
    </xf>
    <xf numFmtId="49" fontId="17" fillId="0" borderId="0" xfId="0" applyNumberFormat="1" applyFont="1" applyAlignment="1">
      <alignment horizontal="center" wrapText="1"/>
    </xf>
    <xf numFmtId="0" fontId="17" fillId="0" borderId="0" xfId="0" applyFont="1" applyAlignment="1">
      <alignment horizontal="right"/>
    </xf>
    <xf numFmtId="0" fontId="12" fillId="0" borderId="0" xfId="0" applyFont="1" applyAlignment="1">
      <alignment/>
    </xf>
    <xf numFmtId="167" fontId="13" fillId="0" borderId="0" xfId="0" applyNumberFormat="1" applyFont="1" applyAlignment="1">
      <alignment horizontal="right"/>
    </xf>
    <xf numFmtId="0" fontId="12" fillId="0" borderId="0" xfId="0" applyFont="1" applyAlignment="1">
      <alignment/>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2" fillId="0" borderId="4" xfId="0" applyFont="1" applyBorder="1" applyAlignment="1">
      <alignment horizontal="center"/>
    </xf>
    <xf numFmtId="0" fontId="18" fillId="0" borderId="5" xfId="0" applyFont="1" applyBorder="1" applyAlignment="1">
      <alignment horizontal="center"/>
    </xf>
    <xf numFmtId="2" fontId="12" fillId="2" borderId="6" xfId="0" applyNumberFormat="1" applyFont="1" applyFill="1" applyBorder="1" applyAlignment="1">
      <alignment horizontal="center" vertical="center"/>
    </xf>
    <xf numFmtId="0" fontId="12" fillId="0" borderId="7" xfId="0" applyFont="1" applyBorder="1" applyAlignment="1">
      <alignment horizontal="center"/>
    </xf>
    <xf numFmtId="10" fontId="4" fillId="0" borderId="5" xfId="0" applyNumberFormat="1" applyFont="1" applyBorder="1" applyAlignment="1">
      <alignment horizontal="center"/>
    </xf>
    <xf numFmtId="2" fontId="0" fillId="2" borderId="6" xfId="0" applyNumberFormat="1" applyFont="1" applyFill="1" applyBorder="1" applyAlignment="1">
      <alignment horizontal="center" vertical="center"/>
    </xf>
    <xf numFmtId="0" fontId="18" fillId="0" borderId="8" xfId="0" applyFont="1" applyBorder="1" applyAlignment="1">
      <alignment horizontal="center"/>
    </xf>
    <xf numFmtId="2" fontId="12" fillId="2" borderId="9" xfId="0" applyNumberFormat="1" applyFont="1" applyFill="1" applyBorder="1" applyAlignment="1">
      <alignment horizontal="center" vertical="center"/>
    </xf>
    <xf numFmtId="0" fontId="12" fillId="0" borderId="0" xfId="0" applyFont="1" applyAlignment="1">
      <alignment horizontal="center"/>
    </xf>
    <xf numFmtId="0" fontId="12" fillId="0" borderId="10" xfId="0" applyFont="1" applyBorder="1" applyAlignment="1">
      <alignment horizontal="center" vertical="center"/>
    </xf>
    <xf numFmtId="0" fontId="18" fillId="0" borderId="11" xfId="0" applyFont="1" applyBorder="1" applyAlignment="1">
      <alignment horizont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1" fillId="0" borderId="1" xfId="0" applyFont="1" applyBorder="1" applyAlignment="1">
      <alignment wrapText="1"/>
    </xf>
    <xf numFmtId="165" fontId="9" fillId="0" borderId="1" xfId="0" applyNumberFormat="1" applyFont="1" applyBorder="1" applyAlignment="1">
      <alignment horizontal="center" vertical="center" wrapText="1"/>
    </xf>
    <xf numFmtId="167" fontId="9" fillId="0" borderId="1" xfId="0" applyNumberFormat="1" applyFont="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wrapText="1"/>
    </xf>
    <xf numFmtId="167" fontId="13" fillId="5" borderId="1" xfId="0" applyNumberFormat="1" applyFont="1" applyFill="1" applyBorder="1" applyAlignment="1">
      <alignment horizontal="center"/>
    </xf>
    <xf numFmtId="164" fontId="8" fillId="2" borderId="1" xfId="0" applyNumberFormat="1" applyFont="1" applyFill="1" applyBorder="1" applyAlignment="1">
      <alignment horizontal="right"/>
    </xf>
    <xf numFmtId="164" fontId="8" fillId="6" borderId="1" xfId="0" applyNumberFormat="1" applyFont="1" applyFill="1" applyBorder="1" applyAlignment="1">
      <alignment horizontal="right"/>
    </xf>
    <xf numFmtId="164" fontId="8" fillId="2" borderId="1" xfId="0" applyNumberFormat="1" applyFont="1" applyFill="1" applyBorder="1" applyAlignment="1">
      <alignment vertical="center"/>
    </xf>
    <xf numFmtId="10" fontId="9"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19" fillId="0" borderId="0" xfId="0" applyFont="1" applyBorder="1" applyAlignment="1">
      <alignment horizontal="left" vertical="center" wrapText="1"/>
    </xf>
    <xf numFmtId="0" fontId="0" fillId="0" borderId="0" xfId="0" applyAlignment="1">
      <alignment/>
    </xf>
    <xf numFmtId="2" fontId="18" fillId="2" borderId="12" xfId="0" applyNumberFormat="1" applyFont="1" applyFill="1" applyBorder="1" applyAlignment="1">
      <alignment horizontal="center" vertical="center"/>
    </xf>
    <xf numFmtId="0" fontId="12" fillId="0" borderId="1" xfId="0" applyFont="1" applyBorder="1" applyAlignment="1">
      <alignment horizontal="left" vertical="center"/>
    </xf>
    <xf numFmtId="0" fontId="7" fillId="5" borderId="13" xfId="0" applyFont="1" applyFill="1" applyBorder="1" applyAlignment="1">
      <alignment horizontal="center" vertical="center"/>
    </xf>
    <xf numFmtId="0" fontId="13" fillId="5" borderId="1" xfId="0" applyFont="1" applyFill="1" applyBorder="1" applyAlignment="1">
      <alignment horizontal="center"/>
    </xf>
    <xf numFmtId="0" fontId="2" fillId="0" borderId="0" xfId="0" applyFont="1" applyBorder="1" applyAlignment="1">
      <alignment/>
    </xf>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7" fillId="5" borderId="1" xfId="0" applyFont="1" applyFill="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4" fillId="0" borderId="14" xfId="0" applyFont="1" applyBorder="1" applyAlignment="1">
      <alignment horizontal="center" vertical="center" wrapText="1"/>
    </xf>
    <xf numFmtId="0" fontId="5" fillId="7" borderId="15" xfId="0" applyFont="1" applyFill="1" applyBorder="1" applyAlignment="1">
      <alignment horizontal="center"/>
    </xf>
    <xf numFmtId="0" fontId="6" fillId="0" borderId="16" xfId="0" applyFont="1" applyBorder="1" applyAlignment="1">
      <alignment horizontal="right" vertical="top"/>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center" vertical="top"/>
    </xf>
    <xf numFmtId="164" fontId="9" fillId="0" borderId="1" xfId="0" applyNumberFormat="1" applyFont="1" applyBorder="1" applyAlignment="1">
      <alignment horizontal="right" vertical="center"/>
    </xf>
    <xf numFmtId="49" fontId="15" fillId="5" borderId="1" xfId="0" applyNumberFormat="1" applyFont="1" applyFill="1" applyBorder="1" applyAlignment="1">
      <alignment horizontal="center"/>
    </xf>
    <xf numFmtId="0" fontId="16" fillId="0" borderId="1" xfId="0" applyFont="1" applyBorder="1" applyAlignment="1">
      <alignment/>
    </xf>
    <xf numFmtId="0" fontId="5" fillId="7" borderId="1" xfId="0" applyFont="1" applyFill="1" applyBorder="1" applyAlignment="1">
      <alignment horizontal="center"/>
    </xf>
    <xf numFmtId="0" fontId="6" fillId="0" borderId="1" xfId="0" applyFont="1" applyBorder="1" applyAlignment="1">
      <alignment horizontal="right" vertical="top"/>
    </xf>
    <xf numFmtId="0" fontId="0" fillId="0" borderId="0" xfId="0" applyBorder="1" applyAlignment="1">
      <alignment/>
    </xf>
    <xf numFmtId="0" fontId="14" fillId="0" borderId="0" xfId="0" applyFont="1" applyBorder="1" applyAlignment="1">
      <alignment horizontal="center"/>
    </xf>
    <xf numFmtId="0" fontId="14" fillId="0" borderId="0" xfId="0" applyFont="1" applyBorder="1" applyAlignment="1">
      <alignment horizontal="center" vertical="top"/>
    </xf>
    <xf numFmtId="0" fontId="12" fillId="0" borderId="0" xfId="0" applyFont="1" applyBorder="1" applyAlignment="1">
      <alignment/>
    </xf>
    <xf numFmtId="0" fontId="12" fillId="0" borderId="6" xfId="0" applyFont="1" applyBorder="1" applyAlignment="1">
      <alignment horizontal="center" vertical="center"/>
    </xf>
    <xf numFmtId="0" fontId="12" fillId="0" borderId="17" xfId="0" applyFont="1" applyBorder="1" applyAlignment="1">
      <alignment horizontal="left" vertical="center"/>
    </xf>
    <xf numFmtId="0" fontId="12" fillId="0" borderId="9" xfId="0" applyFont="1" applyBorder="1" applyAlignment="1">
      <alignment horizontal="center" vertical="center"/>
    </xf>
    <xf numFmtId="0" fontId="12" fillId="0" borderId="18" xfId="0" applyFont="1" applyBorder="1" applyAlignment="1">
      <alignment horizontal="left" vertical="center"/>
    </xf>
    <xf numFmtId="0" fontId="12" fillId="0" borderId="19" xfId="0" applyFont="1" applyBorder="1" applyAlignment="1">
      <alignment horizontal="center" vertical="center"/>
    </xf>
    <xf numFmtId="0" fontId="6" fillId="0" borderId="20" xfId="0" applyFont="1" applyBorder="1" applyAlignment="1">
      <alignment horizontal="right" vertical="top"/>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8" fillId="2" borderId="1" xfId="0" applyFont="1" applyFill="1" applyBorder="1" applyAlignment="1">
      <alignment horizontal="center"/>
    </xf>
    <xf numFmtId="0" fontId="8" fillId="6" borderId="1" xfId="0" applyFont="1" applyFill="1" applyBorder="1" applyAlignment="1">
      <alignment horizontal="center"/>
    </xf>
    <xf numFmtId="0" fontId="5" fillId="7" borderId="21" xfId="0" applyFont="1" applyFill="1" applyBorder="1" applyAlignment="1">
      <alignment horizontal="center"/>
    </xf>
    <xf numFmtId="0" fontId="8" fillId="2" borderId="1" xfId="0" applyFont="1" applyFill="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CECE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BE4D5"/>
      <rgbColor rgb="003366FF"/>
      <rgbColor rgb="0033CCCC"/>
      <rgbColor rgb="0099CC00"/>
      <rgbColor rgb="00FFCC00"/>
      <rgbColor rgb="00E69138"/>
      <rgbColor rgb="00FF6600"/>
      <rgbColor rgb="00666699"/>
      <rgbColor rgb="00A5A5A5"/>
      <rgbColor rgb="00003366"/>
      <rgbColor rgb="00339966"/>
      <rgbColor rgb="00003300"/>
      <rgbColor rgb="00333300"/>
      <rgbColor rgb="00833C0B"/>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4486275</xdr:colOff>
      <xdr:row>0</xdr:row>
      <xdr:rowOff>76200</xdr:rowOff>
    </xdr:from>
    <xdr:to>
      <xdr:col>4</xdr:col>
      <xdr:colOff>219075</xdr:colOff>
      <xdr:row>0</xdr:row>
      <xdr:rowOff>838200</xdr:rowOff>
    </xdr:to>
    <xdr:pic>
      <xdr:nvPicPr>
        <xdr:cNvPr id="1" name="image1.jpg"/>
        <xdr:cNvPicPr preferRelativeResize="1">
          <a:picLocks noChangeAspect="1"/>
        </xdr:cNvPicPr>
      </xdr:nvPicPr>
      <xdr:blipFill>
        <a:blip r:embed="rId1"/>
        <a:stretch>
          <a:fillRect/>
        </a:stretch>
      </xdr:blipFill>
      <xdr:spPr>
        <a:xfrm>
          <a:off x="7162800" y="76200"/>
          <a:ext cx="1152525" cy="7620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3790950</xdr:colOff>
      <xdr:row>0</xdr:row>
      <xdr:rowOff>66675</xdr:rowOff>
    </xdr:from>
    <xdr:to>
      <xdr:col>3</xdr:col>
      <xdr:colOff>733425</xdr:colOff>
      <xdr:row>0</xdr:row>
      <xdr:rowOff>828675</xdr:rowOff>
    </xdr:to>
    <xdr:pic>
      <xdr:nvPicPr>
        <xdr:cNvPr id="1" name="image1.jpg"/>
        <xdr:cNvPicPr preferRelativeResize="1">
          <a:picLocks noChangeAspect="1"/>
        </xdr:cNvPicPr>
      </xdr:nvPicPr>
      <xdr:blipFill>
        <a:blip r:embed="rId1"/>
        <a:stretch>
          <a:fillRect/>
        </a:stretch>
      </xdr:blipFill>
      <xdr:spPr>
        <a:xfrm>
          <a:off x="4867275" y="66675"/>
          <a:ext cx="1152525" cy="7620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504825</xdr:colOff>
      <xdr:row>0</xdr:row>
      <xdr:rowOff>762000</xdr:rowOff>
    </xdr:to>
    <xdr:pic>
      <xdr:nvPicPr>
        <xdr:cNvPr id="1" name="image1.jpg"/>
        <xdr:cNvPicPr preferRelativeResize="1">
          <a:picLocks noChangeAspect="1"/>
        </xdr:cNvPicPr>
      </xdr:nvPicPr>
      <xdr:blipFill>
        <a:blip r:embed="rId1"/>
        <a:stretch>
          <a:fillRect/>
        </a:stretch>
      </xdr:blipFill>
      <xdr:spPr>
        <a:xfrm>
          <a:off x="5229225" y="0"/>
          <a:ext cx="1152525" cy="7620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3552825</xdr:colOff>
      <xdr:row>0</xdr:row>
      <xdr:rowOff>57150</xdr:rowOff>
    </xdr:from>
    <xdr:to>
      <xdr:col>3</xdr:col>
      <xdr:colOff>295275</xdr:colOff>
      <xdr:row>0</xdr:row>
      <xdr:rowOff>819150</xdr:rowOff>
    </xdr:to>
    <xdr:pic>
      <xdr:nvPicPr>
        <xdr:cNvPr id="1" name="image2.jpg"/>
        <xdr:cNvPicPr preferRelativeResize="1">
          <a:picLocks noChangeAspect="1"/>
        </xdr:cNvPicPr>
      </xdr:nvPicPr>
      <xdr:blipFill>
        <a:blip r:embed="rId1"/>
        <a:stretch>
          <a:fillRect/>
        </a:stretch>
      </xdr:blipFill>
      <xdr:spPr>
        <a:xfrm>
          <a:off x="5133975" y="57150"/>
          <a:ext cx="1143000" cy="762000"/>
        </a:xfrm>
        <a:prstGeom prst="rect">
          <a:avLst/>
        </a:prstGeom>
        <a:blipFill>
          <a:blip r:embed=""/>
          <a:srcRect/>
          <a:stretch>
            <a:fillRect/>
          </a:stretch>
        </a:blipFill>
        <a:ln w="9525" cmpd="sng">
          <a:noFill/>
        </a:ln>
      </xdr:spPr>
    </xdr:pic>
    <xdr:clientData/>
  </xdr:twoCellAnchor>
  <xdr:twoCellAnchor>
    <xdr:from>
      <xdr:col>0</xdr:col>
      <xdr:colOff>57150</xdr:colOff>
      <xdr:row>21</xdr:row>
      <xdr:rowOff>19050</xdr:rowOff>
    </xdr:from>
    <xdr:to>
      <xdr:col>2</xdr:col>
      <xdr:colOff>2105025</xdr:colOff>
      <xdr:row>24</xdr:row>
      <xdr:rowOff>19050</xdr:rowOff>
    </xdr:to>
    <xdr:pic>
      <xdr:nvPicPr>
        <xdr:cNvPr id="2" name="image3.jpg"/>
        <xdr:cNvPicPr preferRelativeResize="1">
          <a:picLocks noChangeAspect="1"/>
        </xdr:cNvPicPr>
      </xdr:nvPicPr>
      <xdr:blipFill>
        <a:blip r:embed="rId2"/>
        <a:stretch>
          <a:fillRect/>
        </a:stretch>
      </xdr:blipFill>
      <xdr:spPr>
        <a:xfrm>
          <a:off x="57150" y="4143375"/>
          <a:ext cx="3629025" cy="4857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2466975</xdr:colOff>
      <xdr:row>0</xdr:row>
      <xdr:rowOff>57150</xdr:rowOff>
    </xdr:from>
    <xdr:to>
      <xdr:col>3</xdr:col>
      <xdr:colOff>3619500</xdr:colOff>
      <xdr:row>0</xdr:row>
      <xdr:rowOff>819150</xdr:rowOff>
    </xdr:to>
    <xdr:pic>
      <xdr:nvPicPr>
        <xdr:cNvPr id="1" name="image1.jpg"/>
        <xdr:cNvPicPr preferRelativeResize="1">
          <a:picLocks noChangeAspect="1"/>
        </xdr:cNvPicPr>
      </xdr:nvPicPr>
      <xdr:blipFill>
        <a:blip r:embed="rId1"/>
        <a:stretch>
          <a:fillRect/>
        </a:stretch>
      </xdr:blipFill>
      <xdr:spPr>
        <a:xfrm>
          <a:off x="5143500" y="57150"/>
          <a:ext cx="1152525" cy="7620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0</xdr:row>
      <xdr:rowOff>57150</xdr:rowOff>
    </xdr:from>
    <xdr:to>
      <xdr:col>3</xdr:col>
      <xdr:colOff>704850</xdr:colOff>
      <xdr:row>0</xdr:row>
      <xdr:rowOff>819150</xdr:rowOff>
    </xdr:to>
    <xdr:pic>
      <xdr:nvPicPr>
        <xdr:cNvPr id="1" name="image1.jpg"/>
        <xdr:cNvPicPr preferRelativeResize="1">
          <a:picLocks noChangeAspect="1"/>
        </xdr:cNvPicPr>
      </xdr:nvPicPr>
      <xdr:blipFill>
        <a:blip r:embed="rId1"/>
        <a:stretch>
          <a:fillRect/>
        </a:stretch>
      </xdr:blipFill>
      <xdr:spPr>
        <a:xfrm>
          <a:off x="2571750" y="57150"/>
          <a:ext cx="1152525" cy="7620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Y54"/>
  <sheetViews>
    <sheetView workbookViewId="0" topLeftCell="C1">
      <selection activeCell="E49" sqref="E49"/>
    </sheetView>
  </sheetViews>
  <sheetFormatPr defaultColWidth="9.140625" defaultRowHeight="12.75"/>
  <cols>
    <col min="1" max="1" width="9.57421875" style="0" customWidth="1"/>
    <col min="2" max="2" width="18.421875" style="0" customWidth="1"/>
    <col min="3" max="3" width="12.140625" style="0" customWidth="1"/>
    <col min="4" max="5" width="81.28125" style="0" customWidth="1"/>
    <col min="6" max="6" width="13.140625" style="0" customWidth="1"/>
    <col min="7" max="7" width="11.8515625" style="0" customWidth="1"/>
    <col min="9" max="9" width="14.28125" style="0" customWidth="1"/>
    <col min="10" max="25" width="8.7109375" style="0" customWidth="1"/>
    <col min="26" max="16384" width="14.421875" style="0" customWidth="1"/>
  </cols>
  <sheetData>
    <row r="1" spans="1:25" ht="69" customHeight="1">
      <c r="A1" s="93"/>
      <c r="B1" s="93"/>
      <c r="C1" s="93"/>
      <c r="D1" s="93"/>
      <c r="E1" s="93"/>
      <c r="F1" s="93"/>
      <c r="G1" s="93"/>
      <c r="H1" s="1"/>
      <c r="I1" s="1"/>
      <c r="J1" s="1"/>
      <c r="K1" s="1"/>
      <c r="L1" s="1"/>
      <c r="M1" s="1"/>
      <c r="N1" s="1"/>
      <c r="O1" s="1"/>
      <c r="P1" s="1"/>
      <c r="Q1" s="1"/>
      <c r="R1" s="1"/>
      <c r="S1" s="1"/>
      <c r="T1" s="1"/>
      <c r="U1" s="1"/>
      <c r="V1" s="1"/>
      <c r="W1" s="1"/>
      <c r="X1" s="1"/>
      <c r="Y1" s="1"/>
    </row>
    <row r="2" spans="1:25" ht="12.75" customHeight="1">
      <c r="A2" s="94" t="s">
        <v>0</v>
      </c>
      <c r="B2" s="94"/>
      <c r="C2" s="94"/>
      <c r="D2" s="94"/>
      <c r="E2" s="94"/>
      <c r="F2" s="94"/>
      <c r="G2" s="94"/>
      <c r="H2" s="1"/>
      <c r="I2" s="1"/>
      <c r="J2" s="1"/>
      <c r="K2" s="1"/>
      <c r="L2" s="1"/>
      <c r="M2" s="1"/>
      <c r="N2" s="1"/>
      <c r="O2" s="1"/>
      <c r="P2" s="1"/>
      <c r="Q2" s="1"/>
      <c r="R2" s="1"/>
      <c r="S2" s="1"/>
      <c r="T2" s="1"/>
      <c r="U2" s="1"/>
      <c r="V2" s="1"/>
      <c r="W2" s="1"/>
      <c r="X2" s="1"/>
      <c r="Y2" s="1"/>
    </row>
    <row r="3" spans="1:25" ht="12.75" customHeight="1">
      <c r="A3" s="95" t="s">
        <v>1</v>
      </c>
      <c r="B3" s="95"/>
      <c r="C3" s="95"/>
      <c r="D3" s="95"/>
      <c r="E3" s="95"/>
      <c r="F3" s="95"/>
      <c r="G3" s="95"/>
      <c r="H3" s="1"/>
      <c r="I3" s="1"/>
      <c r="J3" s="1"/>
      <c r="K3" s="1"/>
      <c r="L3" s="1"/>
      <c r="M3" s="1"/>
      <c r="N3" s="1"/>
      <c r="O3" s="1"/>
      <c r="P3" s="1"/>
      <c r="Q3" s="1"/>
      <c r="R3" s="1"/>
      <c r="S3" s="1"/>
      <c r="T3" s="1"/>
      <c r="U3" s="1"/>
      <c r="V3" s="1"/>
      <c r="W3" s="1"/>
      <c r="X3" s="1"/>
      <c r="Y3" s="1"/>
    </row>
    <row r="4" spans="1:25" ht="12.75" customHeight="1">
      <c r="A4" s="96" t="s">
        <v>2</v>
      </c>
      <c r="B4" s="96"/>
      <c r="C4" s="96"/>
      <c r="D4" s="96"/>
      <c r="E4" s="96"/>
      <c r="F4" s="96"/>
      <c r="G4" s="96"/>
      <c r="H4" s="1"/>
      <c r="I4" s="1"/>
      <c r="J4" s="1"/>
      <c r="K4" s="1"/>
      <c r="L4" s="1"/>
      <c r="M4" s="1"/>
      <c r="N4" s="1"/>
      <c r="O4" s="1"/>
      <c r="P4" s="1"/>
      <c r="Q4" s="1"/>
      <c r="R4" s="1"/>
      <c r="S4" s="1"/>
      <c r="T4" s="1"/>
      <c r="U4" s="1"/>
      <c r="V4" s="1"/>
      <c r="W4" s="1"/>
      <c r="X4" s="1"/>
      <c r="Y4" s="1"/>
    </row>
    <row r="5" spans="1:25" ht="13.5" customHeight="1">
      <c r="A5" s="90" t="s">
        <v>3</v>
      </c>
      <c r="B5" s="90"/>
      <c r="C5" s="90"/>
      <c r="D5" s="90"/>
      <c r="E5" s="90"/>
      <c r="F5" s="90"/>
      <c r="G5" s="90"/>
      <c r="H5" s="1"/>
      <c r="I5" s="1"/>
      <c r="J5" s="1"/>
      <c r="K5" s="1"/>
      <c r="L5" s="1"/>
      <c r="M5" s="1"/>
      <c r="N5" s="1"/>
      <c r="O5" s="1"/>
      <c r="P5" s="1"/>
      <c r="Q5" s="1"/>
      <c r="R5" s="1"/>
      <c r="S5" s="1"/>
      <c r="T5" s="1"/>
      <c r="U5" s="1"/>
      <c r="V5" s="1"/>
      <c r="W5" s="1"/>
      <c r="X5" s="1"/>
      <c r="Y5" s="1"/>
    </row>
    <row r="6" spans="1:25" ht="12.75" customHeight="1">
      <c r="A6" s="91" t="s">
        <v>4</v>
      </c>
      <c r="B6" s="91"/>
      <c r="C6" s="91"/>
      <c r="D6" s="91"/>
      <c r="E6" s="91"/>
      <c r="F6" s="91"/>
      <c r="G6" s="91"/>
      <c r="H6" s="1"/>
      <c r="I6" s="1"/>
      <c r="J6" s="1"/>
      <c r="K6" s="1"/>
      <c r="L6" s="1"/>
      <c r="M6" s="1"/>
      <c r="N6" s="1"/>
      <c r="O6" s="1"/>
      <c r="P6" s="1"/>
      <c r="Q6" s="1"/>
      <c r="R6" s="1"/>
      <c r="S6" s="1"/>
      <c r="T6" s="1"/>
      <c r="U6" s="1"/>
      <c r="V6" s="1"/>
      <c r="W6" s="1"/>
      <c r="X6" s="1"/>
      <c r="Y6" s="1"/>
    </row>
    <row r="7" spans="1:25" ht="12.75" customHeight="1">
      <c r="A7" s="92"/>
      <c r="B7" s="92"/>
      <c r="C7" s="92"/>
      <c r="D7" s="92"/>
      <c r="E7" s="92"/>
      <c r="F7" s="92"/>
      <c r="G7" s="92"/>
      <c r="H7" s="1"/>
      <c r="I7" s="1"/>
      <c r="J7" s="1"/>
      <c r="K7" s="1"/>
      <c r="L7" s="1"/>
      <c r="M7" s="1"/>
      <c r="N7" s="1"/>
      <c r="O7" s="1"/>
      <c r="P7" s="1"/>
      <c r="Q7" s="1"/>
      <c r="R7" s="1"/>
      <c r="S7" s="1"/>
      <c r="T7" s="1"/>
      <c r="U7" s="1"/>
      <c r="V7" s="1"/>
      <c r="W7" s="1"/>
      <c r="X7" s="1"/>
      <c r="Y7" s="1"/>
    </row>
    <row r="8" spans="1:25" ht="12.75" customHeight="1">
      <c r="A8" s="80" t="s">
        <v>5</v>
      </c>
      <c r="B8" s="80"/>
      <c r="C8" s="80"/>
      <c r="D8" s="80"/>
      <c r="E8" s="80"/>
      <c r="F8" s="80"/>
      <c r="G8" s="80"/>
      <c r="H8" s="1"/>
      <c r="I8" s="1"/>
      <c r="J8" s="1"/>
      <c r="K8" s="1"/>
      <c r="L8" s="1"/>
      <c r="M8" s="1"/>
      <c r="N8" s="1"/>
      <c r="O8" s="1"/>
      <c r="P8" s="1"/>
      <c r="Q8" s="1"/>
      <c r="R8" s="1"/>
      <c r="S8" s="1"/>
      <c r="T8" s="1"/>
      <c r="U8" s="1"/>
      <c r="V8" s="1"/>
      <c r="W8" s="1"/>
      <c r="X8" s="1"/>
      <c r="Y8" s="1"/>
    </row>
    <row r="9" spans="1:25" ht="12.75" customHeight="1">
      <c r="A9" s="2" t="s">
        <v>6</v>
      </c>
      <c r="B9" s="3" t="s">
        <v>7</v>
      </c>
      <c r="C9" s="3" t="s">
        <v>8</v>
      </c>
      <c r="D9" s="2" t="s">
        <v>9</v>
      </c>
      <c r="E9" s="2" t="s">
        <v>10</v>
      </c>
      <c r="F9" s="2" t="s">
        <v>11</v>
      </c>
      <c r="G9" s="2" t="s">
        <v>12</v>
      </c>
      <c r="H9" s="1"/>
      <c r="I9" s="1"/>
      <c r="J9" s="1"/>
      <c r="K9" s="1"/>
      <c r="L9" s="1"/>
      <c r="M9" s="1"/>
      <c r="N9" s="1"/>
      <c r="O9" s="1"/>
      <c r="P9" s="1"/>
      <c r="Q9" s="1"/>
      <c r="R9" s="1"/>
      <c r="S9" s="1"/>
      <c r="T9" s="1"/>
      <c r="U9" s="1"/>
      <c r="V9" s="1"/>
      <c r="W9" s="1"/>
      <c r="X9" s="1"/>
      <c r="Y9" s="1"/>
    </row>
    <row r="10" spans="1:25" ht="12.75" customHeight="1">
      <c r="A10" s="87">
        <v>1</v>
      </c>
      <c r="B10" s="85" t="s">
        <v>13</v>
      </c>
      <c r="C10" s="87" t="s">
        <v>14</v>
      </c>
      <c r="D10" s="89" t="s">
        <v>15</v>
      </c>
      <c r="E10" s="6" t="s">
        <v>16</v>
      </c>
      <c r="F10" s="84" t="s">
        <v>17</v>
      </c>
      <c r="G10" s="85">
        <v>6</v>
      </c>
      <c r="H10" s="1"/>
      <c r="I10" s="8"/>
      <c r="J10" s="1"/>
      <c r="K10" s="1"/>
      <c r="L10" s="1"/>
      <c r="M10" s="1"/>
      <c r="N10" s="1"/>
      <c r="O10" s="1"/>
      <c r="P10" s="1"/>
      <c r="Q10" s="1"/>
      <c r="R10" s="1"/>
      <c r="S10" s="1"/>
      <c r="T10" s="1"/>
      <c r="U10" s="1"/>
      <c r="V10" s="1"/>
      <c r="W10" s="1"/>
      <c r="X10" s="1"/>
      <c r="Y10" s="1"/>
    </row>
    <row r="11" spans="1:25" ht="12.75">
      <c r="A11" s="87"/>
      <c r="B11" s="87"/>
      <c r="C11" s="87"/>
      <c r="D11" s="87"/>
      <c r="E11" s="6" t="s">
        <v>18</v>
      </c>
      <c r="F11" s="84"/>
      <c r="G11" s="84"/>
      <c r="H11" s="1"/>
      <c r="I11" s="1"/>
      <c r="J11" s="1"/>
      <c r="K11" s="1"/>
      <c r="L11" s="1"/>
      <c r="M11" s="1"/>
      <c r="N11" s="1"/>
      <c r="O11" s="1"/>
      <c r="P11" s="1"/>
      <c r="Q11" s="1"/>
      <c r="R11" s="1"/>
      <c r="S11" s="1"/>
      <c r="T11" s="1"/>
      <c r="U11" s="1"/>
      <c r="V11" s="1"/>
      <c r="W11" s="1"/>
      <c r="X11" s="1"/>
      <c r="Y11" s="1"/>
    </row>
    <row r="12" spans="1:25" ht="12.75">
      <c r="A12" s="87"/>
      <c r="B12" s="87"/>
      <c r="C12" s="87"/>
      <c r="D12" s="87"/>
      <c r="E12" s="6" t="s">
        <v>19</v>
      </c>
      <c r="F12" s="84"/>
      <c r="G12" s="84"/>
      <c r="H12" s="1"/>
      <c r="I12" s="1"/>
      <c r="J12" s="1"/>
      <c r="K12" s="1"/>
      <c r="L12" s="1"/>
      <c r="M12" s="1"/>
      <c r="N12" s="1"/>
      <c r="O12" s="1"/>
      <c r="P12" s="1"/>
      <c r="Q12" s="1"/>
      <c r="R12" s="1"/>
      <c r="S12" s="1"/>
      <c r="T12" s="1"/>
      <c r="U12" s="1"/>
      <c r="V12" s="1"/>
      <c r="W12" s="1"/>
      <c r="X12" s="1"/>
      <c r="Y12" s="1"/>
    </row>
    <row r="13" spans="1:25" ht="12.75">
      <c r="A13" s="87"/>
      <c r="B13" s="87"/>
      <c r="C13" s="87"/>
      <c r="D13" s="87"/>
      <c r="E13" s="6" t="s">
        <v>20</v>
      </c>
      <c r="F13" s="84"/>
      <c r="G13" s="84"/>
      <c r="H13" s="1"/>
      <c r="I13" s="1"/>
      <c r="J13" s="1"/>
      <c r="K13" s="1"/>
      <c r="L13" s="1"/>
      <c r="M13" s="1"/>
      <c r="N13" s="1"/>
      <c r="O13" s="1"/>
      <c r="P13" s="1"/>
      <c r="Q13" s="1"/>
      <c r="R13" s="1"/>
      <c r="S13" s="1"/>
      <c r="T13" s="1"/>
      <c r="U13" s="1"/>
      <c r="V13" s="1"/>
      <c r="W13" s="1"/>
      <c r="X13" s="1"/>
      <c r="Y13" s="1"/>
    </row>
    <row r="14" spans="1:25" ht="42">
      <c r="A14" s="87"/>
      <c r="B14" s="87"/>
      <c r="C14" s="87"/>
      <c r="D14" s="87"/>
      <c r="E14" s="6" t="s">
        <v>21</v>
      </c>
      <c r="F14" s="84"/>
      <c r="G14" s="84"/>
      <c r="H14" s="1"/>
      <c r="I14" s="1"/>
      <c r="J14" s="1"/>
      <c r="K14" s="1"/>
      <c r="L14" s="1"/>
      <c r="M14" s="1"/>
      <c r="N14" s="1"/>
      <c r="O14" s="1"/>
      <c r="P14" s="1"/>
      <c r="Q14" s="1"/>
      <c r="R14" s="1"/>
      <c r="S14" s="1"/>
      <c r="T14" s="1"/>
      <c r="U14" s="1"/>
      <c r="V14" s="1"/>
      <c r="W14" s="1"/>
      <c r="X14" s="1"/>
      <c r="Y14" s="1"/>
    </row>
    <row r="15" spans="1:25" ht="12.75" customHeight="1">
      <c r="A15" s="87">
        <f>A10+1</f>
        <v>2</v>
      </c>
      <c r="B15" s="85" t="s">
        <v>13</v>
      </c>
      <c r="C15" s="87" t="s">
        <v>22</v>
      </c>
      <c r="D15" s="88" t="s">
        <v>23</v>
      </c>
      <c r="E15" s="6" t="s">
        <v>24</v>
      </c>
      <c r="F15" s="84" t="s">
        <v>17</v>
      </c>
      <c r="G15" s="85">
        <v>6</v>
      </c>
      <c r="H15" s="1"/>
      <c r="I15" s="1"/>
      <c r="J15" s="1"/>
      <c r="K15" s="1"/>
      <c r="L15" s="1"/>
      <c r="M15" s="1"/>
      <c r="N15" s="1"/>
      <c r="O15" s="1"/>
      <c r="P15" s="1"/>
      <c r="Q15" s="1"/>
      <c r="R15" s="1"/>
      <c r="S15" s="1"/>
      <c r="T15" s="1"/>
      <c r="U15" s="1"/>
      <c r="V15" s="1"/>
      <c r="W15" s="1"/>
      <c r="X15" s="1"/>
      <c r="Y15" s="1"/>
    </row>
    <row r="16" spans="1:25" ht="12.75">
      <c r="A16" s="87"/>
      <c r="B16" s="87"/>
      <c r="C16" s="87"/>
      <c r="D16" s="87"/>
      <c r="E16" s="6" t="s">
        <v>25</v>
      </c>
      <c r="F16" s="84"/>
      <c r="G16" s="84"/>
      <c r="H16" s="1"/>
      <c r="I16" s="8"/>
      <c r="J16" s="1"/>
      <c r="K16" s="1"/>
      <c r="L16" s="1"/>
      <c r="M16" s="1"/>
      <c r="N16" s="1"/>
      <c r="O16" s="1"/>
      <c r="P16" s="1"/>
      <c r="Q16" s="1"/>
      <c r="R16" s="1"/>
      <c r="S16" s="1"/>
      <c r="T16" s="1"/>
      <c r="U16" s="1"/>
      <c r="V16" s="1"/>
      <c r="W16" s="1"/>
      <c r="X16" s="1"/>
      <c r="Y16" s="1"/>
    </row>
    <row r="17" spans="1:25" ht="21">
      <c r="A17" s="87"/>
      <c r="B17" s="87"/>
      <c r="C17" s="87"/>
      <c r="D17" s="87"/>
      <c r="E17" s="6" t="s">
        <v>26</v>
      </c>
      <c r="F17" s="84"/>
      <c r="G17" s="84"/>
      <c r="H17" s="1"/>
      <c r="I17" s="8"/>
      <c r="J17" s="1"/>
      <c r="K17" s="1"/>
      <c r="L17" s="1"/>
      <c r="M17" s="1"/>
      <c r="N17" s="1"/>
      <c r="O17" s="1"/>
      <c r="P17" s="1"/>
      <c r="Q17" s="1"/>
      <c r="R17" s="1"/>
      <c r="S17" s="1"/>
      <c r="T17" s="1"/>
      <c r="U17" s="1"/>
      <c r="V17" s="1"/>
      <c r="W17" s="1"/>
      <c r="X17" s="1"/>
      <c r="Y17" s="1"/>
    </row>
    <row r="18" spans="1:25" ht="12.75" customHeight="1">
      <c r="A18" s="87">
        <f>A15+1</f>
        <v>3</v>
      </c>
      <c r="B18" s="85" t="s">
        <v>13</v>
      </c>
      <c r="C18" s="87" t="s">
        <v>27</v>
      </c>
      <c r="D18" s="83" t="s">
        <v>28</v>
      </c>
      <c r="E18" s="6" t="s">
        <v>29</v>
      </c>
      <c r="F18" s="84" t="s">
        <v>17</v>
      </c>
      <c r="G18" s="85">
        <v>6</v>
      </c>
      <c r="H18" s="1"/>
      <c r="I18" s="8"/>
      <c r="J18" s="1"/>
      <c r="K18" s="1"/>
      <c r="L18" s="1"/>
      <c r="M18" s="1"/>
      <c r="N18" s="1"/>
      <c r="O18" s="1"/>
      <c r="P18" s="1"/>
      <c r="Q18" s="1"/>
      <c r="R18" s="1"/>
      <c r="S18" s="1"/>
      <c r="T18" s="1"/>
      <c r="U18" s="1"/>
      <c r="V18" s="1"/>
      <c r="W18" s="1"/>
      <c r="X18" s="1"/>
      <c r="Y18" s="1"/>
    </row>
    <row r="19" spans="1:25" ht="12.75" customHeight="1">
      <c r="A19" s="87"/>
      <c r="B19" s="87"/>
      <c r="C19" s="87"/>
      <c r="D19" s="87"/>
      <c r="E19" s="6" t="s">
        <v>30</v>
      </c>
      <c r="F19" s="84"/>
      <c r="G19" s="84"/>
      <c r="H19" s="1"/>
      <c r="I19" s="1"/>
      <c r="J19" s="1"/>
      <c r="K19" s="1"/>
      <c r="L19" s="1"/>
      <c r="M19" s="1"/>
      <c r="N19" s="1"/>
      <c r="O19" s="1"/>
      <c r="P19" s="1"/>
      <c r="Q19" s="1"/>
      <c r="R19" s="1"/>
      <c r="S19" s="1"/>
      <c r="T19" s="1"/>
      <c r="U19" s="1"/>
      <c r="V19" s="1"/>
      <c r="W19" s="1"/>
      <c r="X19" s="1"/>
      <c r="Y19" s="1"/>
    </row>
    <row r="20" spans="1:25" ht="12.75" customHeight="1">
      <c r="A20" s="87"/>
      <c r="B20" s="87"/>
      <c r="C20" s="87"/>
      <c r="D20" s="87"/>
      <c r="E20" s="6" t="s">
        <v>31</v>
      </c>
      <c r="F20" s="84"/>
      <c r="G20" s="84"/>
      <c r="H20" s="1"/>
      <c r="I20" s="1"/>
      <c r="J20" s="1"/>
      <c r="K20" s="1"/>
      <c r="L20" s="1"/>
      <c r="M20" s="1"/>
      <c r="N20" s="1"/>
      <c r="O20" s="1"/>
      <c r="P20" s="1"/>
      <c r="Q20" s="1"/>
      <c r="R20" s="1"/>
      <c r="S20" s="1"/>
      <c r="T20" s="1"/>
      <c r="U20" s="1"/>
      <c r="V20" s="1"/>
      <c r="W20" s="1"/>
      <c r="X20" s="1"/>
      <c r="Y20" s="1"/>
    </row>
    <row r="21" spans="1:25" ht="12.75" customHeight="1">
      <c r="A21" s="87"/>
      <c r="B21" s="87"/>
      <c r="C21" s="87"/>
      <c r="D21" s="87"/>
      <c r="E21" s="6" t="s">
        <v>32</v>
      </c>
      <c r="F21" s="84"/>
      <c r="G21" s="84"/>
      <c r="H21" s="1"/>
      <c r="I21" s="1"/>
      <c r="J21" s="1"/>
      <c r="K21" s="1"/>
      <c r="L21" s="1"/>
      <c r="M21" s="1"/>
      <c r="N21" s="1"/>
      <c r="O21" s="1"/>
      <c r="P21" s="1"/>
      <c r="Q21" s="1"/>
      <c r="R21" s="1"/>
      <c r="S21" s="1"/>
      <c r="T21" s="1"/>
      <c r="U21" s="1"/>
      <c r="V21" s="1"/>
      <c r="W21" s="1"/>
      <c r="X21" s="1"/>
      <c r="Y21" s="1"/>
    </row>
    <row r="22" spans="1:25" ht="19.5" customHeight="1">
      <c r="A22" s="4">
        <v>4</v>
      </c>
      <c r="B22" s="5" t="s">
        <v>33</v>
      </c>
      <c r="C22" s="5" t="s">
        <v>34</v>
      </c>
      <c r="D22" s="10" t="s">
        <v>35</v>
      </c>
      <c r="E22" s="9" t="s">
        <v>36</v>
      </c>
      <c r="F22" s="11" t="s">
        <v>37</v>
      </c>
      <c r="G22" s="5">
        <v>1</v>
      </c>
      <c r="H22" s="1"/>
      <c r="I22" s="1"/>
      <c r="J22" s="1"/>
      <c r="K22" s="1"/>
      <c r="L22" s="1"/>
      <c r="M22" s="1"/>
      <c r="N22" s="1"/>
      <c r="O22" s="1"/>
      <c r="P22" s="1"/>
      <c r="Q22" s="1"/>
      <c r="R22" s="1"/>
      <c r="S22" s="1"/>
      <c r="T22" s="1"/>
      <c r="U22" s="1"/>
      <c r="V22" s="1"/>
      <c r="W22" s="1"/>
      <c r="X22" s="1"/>
      <c r="Y22" s="1"/>
    </row>
    <row r="23" spans="1:25" ht="24" customHeight="1">
      <c r="A23" s="4">
        <v>5</v>
      </c>
      <c r="B23" s="5" t="s">
        <v>33</v>
      </c>
      <c r="C23" s="5" t="s">
        <v>38</v>
      </c>
      <c r="D23" s="10" t="s">
        <v>39</v>
      </c>
      <c r="E23" s="9" t="s">
        <v>36</v>
      </c>
      <c r="F23" s="11" t="s">
        <v>37</v>
      </c>
      <c r="G23" s="5">
        <v>1</v>
      </c>
      <c r="H23" s="1"/>
      <c r="I23" s="1"/>
      <c r="J23" s="1"/>
      <c r="K23" s="1"/>
      <c r="L23" s="1"/>
      <c r="M23" s="1"/>
      <c r="N23" s="1"/>
      <c r="O23" s="1"/>
      <c r="P23" s="1"/>
      <c r="Q23" s="1"/>
      <c r="R23" s="1"/>
      <c r="S23" s="1"/>
      <c r="T23" s="1"/>
      <c r="U23" s="1"/>
      <c r="V23" s="1"/>
      <c r="W23" s="1"/>
      <c r="X23" s="1"/>
      <c r="Y23" s="1"/>
    </row>
    <row r="24" spans="1:25" ht="31.5">
      <c r="A24" s="4">
        <v>6</v>
      </c>
      <c r="B24" s="5" t="s">
        <v>33</v>
      </c>
      <c r="C24" s="12" t="s">
        <v>40</v>
      </c>
      <c r="D24" s="13" t="s">
        <v>41</v>
      </c>
      <c r="E24" s="14" t="s">
        <v>42</v>
      </c>
      <c r="F24" s="7" t="s">
        <v>43</v>
      </c>
      <c r="G24" s="5">
        <f>4*6</f>
        <v>24</v>
      </c>
      <c r="H24" s="1"/>
      <c r="I24" s="1"/>
      <c r="J24" s="1"/>
      <c r="K24" s="1"/>
      <c r="L24" s="1"/>
      <c r="M24" s="1"/>
      <c r="N24" s="1"/>
      <c r="O24" s="1"/>
      <c r="P24" s="1"/>
      <c r="Q24" s="1"/>
      <c r="R24" s="1"/>
      <c r="S24" s="1"/>
      <c r="T24" s="1"/>
      <c r="U24" s="1"/>
      <c r="V24" s="1"/>
      <c r="W24" s="1"/>
      <c r="X24" s="1"/>
      <c r="Y24" s="1"/>
    </row>
    <row r="25" spans="1:25" ht="31.5">
      <c r="A25" s="4">
        <v>7</v>
      </c>
      <c r="B25" s="5" t="s">
        <v>33</v>
      </c>
      <c r="C25" s="4" t="s">
        <v>44</v>
      </c>
      <c r="D25" s="13" t="s">
        <v>45</v>
      </c>
      <c r="E25" s="14" t="s">
        <v>46</v>
      </c>
      <c r="F25" s="7" t="s">
        <v>43</v>
      </c>
      <c r="G25" s="5">
        <f>20*6</f>
        <v>120</v>
      </c>
      <c r="H25" s="1"/>
      <c r="I25" s="1"/>
      <c r="J25" s="1"/>
      <c r="K25" s="1"/>
      <c r="L25" s="1"/>
      <c r="M25" s="1"/>
      <c r="N25" s="1"/>
      <c r="O25" s="1"/>
      <c r="P25" s="1"/>
      <c r="Q25" s="1"/>
      <c r="R25" s="1"/>
      <c r="S25" s="1"/>
      <c r="T25" s="1"/>
      <c r="U25" s="1"/>
      <c r="V25" s="1"/>
      <c r="W25" s="1"/>
      <c r="X25" s="1"/>
      <c r="Y25" s="1"/>
    </row>
    <row r="26" spans="1:25" ht="31.5">
      <c r="A26" s="4">
        <v>8</v>
      </c>
      <c r="B26" s="5" t="s">
        <v>33</v>
      </c>
      <c r="C26" s="4" t="s">
        <v>47</v>
      </c>
      <c r="D26" s="13" t="s">
        <v>48</v>
      </c>
      <c r="E26" s="14" t="s">
        <v>49</v>
      </c>
      <c r="F26" s="7" t="s">
        <v>43</v>
      </c>
      <c r="G26" s="5">
        <f>4*6</f>
        <v>24</v>
      </c>
      <c r="H26" s="1"/>
      <c r="I26" s="1"/>
      <c r="J26" s="1"/>
      <c r="K26" s="1"/>
      <c r="L26" s="1"/>
      <c r="M26" s="1"/>
      <c r="N26" s="1"/>
      <c r="O26" s="1"/>
      <c r="P26" s="1"/>
      <c r="Q26" s="1"/>
      <c r="R26" s="1"/>
      <c r="S26" s="1"/>
      <c r="T26" s="1"/>
      <c r="U26" s="1"/>
      <c r="V26" s="1"/>
      <c r="W26" s="1"/>
      <c r="X26" s="1"/>
      <c r="Y26" s="1"/>
    </row>
    <row r="27" spans="1:25" ht="31.5">
      <c r="A27" s="4">
        <v>9</v>
      </c>
      <c r="B27" s="5" t="s">
        <v>33</v>
      </c>
      <c r="C27" s="4" t="s">
        <v>50</v>
      </c>
      <c r="D27" s="13" t="s">
        <v>51</v>
      </c>
      <c r="E27" s="14" t="s">
        <v>52</v>
      </c>
      <c r="F27" s="7" t="s">
        <v>43</v>
      </c>
      <c r="G27" s="5">
        <f>20*6</f>
        <v>120</v>
      </c>
      <c r="H27" s="1"/>
      <c r="I27" s="1"/>
      <c r="J27" s="1"/>
      <c r="K27" s="1"/>
      <c r="L27" s="1"/>
      <c r="M27" s="1"/>
      <c r="N27" s="1"/>
      <c r="O27" s="1"/>
      <c r="P27" s="1"/>
      <c r="Q27" s="1"/>
      <c r="R27" s="1"/>
      <c r="S27" s="1"/>
      <c r="T27" s="1"/>
      <c r="U27" s="1"/>
      <c r="V27" s="1"/>
      <c r="W27" s="1"/>
      <c r="X27" s="1"/>
      <c r="Y27" s="1"/>
    </row>
    <row r="28" spans="1:25" ht="12.75" customHeight="1">
      <c r="A28" s="81"/>
      <c r="B28" s="81"/>
      <c r="C28" s="81"/>
      <c r="D28" s="81"/>
      <c r="E28" s="81"/>
      <c r="F28" s="81"/>
      <c r="G28" s="81"/>
      <c r="H28" s="1"/>
      <c r="I28" s="1"/>
      <c r="J28" s="1"/>
      <c r="K28" s="1"/>
      <c r="L28" s="1"/>
      <c r="M28" s="1"/>
      <c r="N28" s="1"/>
      <c r="O28" s="1"/>
      <c r="P28" s="1"/>
      <c r="Q28" s="1"/>
      <c r="R28" s="1"/>
      <c r="S28" s="1"/>
      <c r="T28" s="1"/>
      <c r="U28" s="1"/>
      <c r="V28" s="1"/>
      <c r="W28" s="1"/>
      <c r="X28" s="1"/>
      <c r="Y28" s="1"/>
    </row>
    <row r="29" spans="1:25" ht="12.7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2.75" customHeight="1">
      <c r="A30" s="86" t="s">
        <v>53</v>
      </c>
      <c r="B30" s="86"/>
      <c r="C30" s="86"/>
      <c r="D30" s="86"/>
      <c r="E30" s="86"/>
      <c r="F30" s="86"/>
      <c r="G30" s="86"/>
      <c r="H30" s="1"/>
      <c r="I30" s="1"/>
      <c r="J30" s="1"/>
      <c r="K30" s="1"/>
      <c r="L30" s="1"/>
      <c r="M30" s="1"/>
      <c r="N30" s="1"/>
      <c r="O30" s="1"/>
      <c r="P30" s="1"/>
      <c r="Q30" s="1"/>
      <c r="R30" s="1"/>
      <c r="S30" s="1"/>
      <c r="T30" s="1"/>
      <c r="U30" s="1"/>
      <c r="V30" s="1"/>
      <c r="W30" s="1"/>
      <c r="X30" s="1"/>
      <c r="Y30" s="1"/>
    </row>
    <row r="31" spans="1:25" ht="12.75" customHeight="1">
      <c r="A31" s="2" t="s">
        <v>6</v>
      </c>
      <c r="B31" s="3" t="s">
        <v>7</v>
      </c>
      <c r="C31" s="3" t="s">
        <v>8</v>
      </c>
      <c r="D31" s="2" t="s">
        <v>9</v>
      </c>
      <c r="E31" s="2" t="s">
        <v>10</v>
      </c>
      <c r="F31" s="2" t="s">
        <v>11</v>
      </c>
      <c r="G31" s="2" t="s">
        <v>12</v>
      </c>
      <c r="H31" s="1"/>
      <c r="I31" s="1"/>
      <c r="J31" s="1"/>
      <c r="K31" s="1"/>
      <c r="L31" s="1"/>
      <c r="M31" s="1"/>
      <c r="N31" s="1"/>
      <c r="O31" s="1"/>
      <c r="P31" s="1"/>
      <c r="Q31" s="1"/>
      <c r="R31" s="1"/>
      <c r="S31" s="1"/>
      <c r="T31" s="1"/>
      <c r="U31" s="1"/>
      <c r="V31" s="1"/>
      <c r="W31" s="1"/>
      <c r="X31" s="1"/>
      <c r="Y31" s="1"/>
    </row>
    <row r="32" spans="1:25" ht="34.5" customHeight="1">
      <c r="A32" s="4">
        <v>10</v>
      </c>
      <c r="B32" s="5" t="s">
        <v>33</v>
      </c>
      <c r="C32" s="5">
        <v>14712</v>
      </c>
      <c r="D32" s="10" t="s">
        <v>54</v>
      </c>
      <c r="E32" s="83" t="s">
        <v>55</v>
      </c>
      <c r="F32" s="11" t="s">
        <v>56</v>
      </c>
      <c r="G32" s="5">
        <v>156</v>
      </c>
      <c r="H32" s="1"/>
      <c r="I32" s="1"/>
      <c r="J32" s="1"/>
      <c r="K32" s="1"/>
      <c r="L32" s="1"/>
      <c r="M32" s="1"/>
      <c r="N32" s="1"/>
      <c r="O32" s="1"/>
      <c r="P32" s="1"/>
      <c r="Q32" s="1"/>
      <c r="R32" s="1"/>
      <c r="S32" s="1"/>
      <c r="T32" s="1"/>
      <c r="U32" s="1"/>
      <c r="V32" s="1"/>
      <c r="W32" s="1"/>
      <c r="X32" s="1"/>
      <c r="Y32" s="1"/>
    </row>
    <row r="33" spans="1:25" ht="34.5" customHeight="1">
      <c r="A33" s="4">
        <v>11</v>
      </c>
      <c r="B33" s="5" t="s">
        <v>33</v>
      </c>
      <c r="C33" s="5">
        <v>14714</v>
      </c>
      <c r="D33" s="10" t="s">
        <v>57</v>
      </c>
      <c r="E33" s="83"/>
      <c r="F33" s="11" t="s">
        <v>56</v>
      </c>
      <c r="G33" s="5">
        <v>156</v>
      </c>
      <c r="H33" s="1"/>
      <c r="I33" s="1"/>
      <c r="J33" s="1"/>
      <c r="K33" s="1"/>
      <c r="L33" s="1"/>
      <c r="M33" s="1"/>
      <c r="N33" s="1"/>
      <c r="O33" s="1"/>
      <c r="P33" s="1"/>
      <c r="Q33" s="1"/>
      <c r="R33" s="1"/>
      <c r="S33" s="1"/>
      <c r="T33" s="1"/>
      <c r="U33" s="1"/>
      <c r="V33" s="1"/>
      <c r="W33" s="1"/>
      <c r="X33" s="1"/>
      <c r="Y33" s="1"/>
    </row>
    <row r="34" spans="1:25" ht="12.75" customHeight="1">
      <c r="A34" s="81"/>
      <c r="B34" s="81"/>
      <c r="C34" s="81"/>
      <c r="D34" s="81"/>
      <c r="E34" s="81"/>
      <c r="F34" s="81"/>
      <c r="G34" s="81"/>
      <c r="H34" s="1"/>
      <c r="I34" s="1"/>
      <c r="J34" s="1"/>
      <c r="K34" s="1"/>
      <c r="L34" s="1"/>
      <c r="M34" s="1"/>
      <c r="N34" s="1"/>
      <c r="O34" s="1"/>
      <c r="P34" s="1"/>
      <c r="Q34" s="1"/>
      <c r="R34" s="1"/>
      <c r="S34" s="1"/>
      <c r="T34" s="1"/>
      <c r="U34" s="1"/>
      <c r="V34" s="1"/>
      <c r="W34" s="1"/>
      <c r="X34" s="1"/>
      <c r="Y34" s="1"/>
    </row>
    <row r="35" spans="1:25" ht="12.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2.75" customHeight="1">
      <c r="A36" s="80" t="s">
        <v>58</v>
      </c>
      <c r="B36" s="80"/>
      <c r="C36" s="80"/>
      <c r="D36" s="80"/>
      <c r="E36" s="80"/>
      <c r="F36" s="80"/>
      <c r="G36" s="80"/>
      <c r="H36" s="1"/>
      <c r="I36" s="1"/>
      <c r="J36" s="1"/>
      <c r="K36" s="1"/>
      <c r="L36" s="1"/>
      <c r="M36" s="1"/>
      <c r="N36" s="1"/>
      <c r="O36" s="1"/>
      <c r="P36" s="1"/>
      <c r="Q36" s="1"/>
      <c r="R36" s="1"/>
      <c r="S36" s="1"/>
      <c r="T36" s="1"/>
      <c r="U36" s="1"/>
      <c r="V36" s="1"/>
      <c r="W36" s="1"/>
      <c r="X36" s="1"/>
      <c r="Y36" s="1"/>
    </row>
    <row r="37" spans="1:25" ht="12.75" customHeight="1">
      <c r="A37" s="2" t="s">
        <v>6</v>
      </c>
      <c r="B37" s="3" t="s">
        <v>7</v>
      </c>
      <c r="C37" s="3" t="s">
        <v>8</v>
      </c>
      <c r="D37" s="2" t="s">
        <v>9</v>
      </c>
      <c r="E37" s="2" t="s">
        <v>10</v>
      </c>
      <c r="F37" s="2" t="s">
        <v>11</v>
      </c>
      <c r="G37" s="2" t="s">
        <v>12</v>
      </c>
      <c r="H37" s="1"/>
      <c r="I37" s="1"/>
      <c r="J37" s="1"/>
      <c r="K37" s="1"/>
      <c r="L37" s="1"/>
      <c r="M37" s="1"/>
      <c r="N37" s="1"/>
      <c r="O37" s="1"/>
      <c r="P37" s="1"/>
      <c r="Q37" s="1"/>
      <c r="R37" s="1"/>
      <c r="S37" s="1"/>
      <c r="T37" s="1"/>
      <c r="U37" s="1"/>
      <c r="V37" s="1"/>
      <c r="W37" s="1"/>
      <c r="X37" s="1"/>
      <c r="Y37" s="1"/>
    </row>
    <row r="38" spans="1:25" ht="15">
      <c r="A38" s="4">
        <v>12</v>
      </c>
      <c r="B38" s="5" t="s">
        <v>33</v>
      </c>
      <c r="C38" s="5" t="s">
        <v>59</v>
      </c>
      <c r="D38" s="10" t="s">
        <v>60</v>
      </c>
      <c r="E38" s="10" t="s">
        <v>61</v>
      </c>
      <c r="F38" s="15" t="s">
        <v>43</v>
      </c>
      <c r="G38" s="5">
        <f>10*7</f>
        <v>70</v>
      </c>
      <c r="H38" s="1"/>
      <c r="I38" s="1"/>
      <c r="J38" s="1"/>
      <c r="K38" s="1"/>
      <c r="L38" s="1"/>
      <c r="M38" s="1"/>
      <c r="N38" s="1"/>
      <c r="O38" s="1"/>
      <c r="P38" s="1"/>
      <c r="Q38" s="1"/>
      <c r="R38" s="1"/>
      <c r="S38" s="1"/>
      <c r="T38" s="1"/>
      <c r="U38" s="1"/>
      <c r="V38" s="1"/>
      <c r="W38" s="1"/>
      <c r="X38" s="1"/>
      <c r="Y38" s="1"/>
    </row>
    <row r="39" spans="1:25" ht="21">
      <c r="A39" s="4">
        <v>13</v>
      </c>
      <c r="B39" s="5" t="s">
        <v>33</v>
      </c>
      <c r="C39" s="5" t="s">
        <v>62</v>
      </c>
      <c r="D39" s="9" t="s">
        <v>63</v>
      </c>
      <c r="E39" s="10" t="s">
        <v>61</v>
      </c>
      <c r="F39" s="7" t="s">
        <v>43</v>
      </c>
      <c r="G39" s="5">
        <f>10*7</f>
        <v>70</v>
      </c>
      <c r="H39" s="1"/>
      <c r="I39" s="1"/>
      <c r="J39" s="1"/>
      <c r="K39" s="1"/>
      <c r="L39" s="1"/>
      <c r="M39" s="1"/>
      <c r="N39" s="1"/>
      <c r="O39" s="1"/>
      <c r="P39" s="1"/>
      <c r="Q39" s="1"/>
      <c r="R39" s="1"/>
      <c r="S39" s="1"/>
      <c r="T39" s="1"/>
      <c r="U39" s="1"/>
      <c r="V39" s="1"/>
      <c r="W39" s="1"/>
      <c r="X39" s="1"/>
      <c r="Y39" s="1"/>
    </row>
    <row r="40" spans="1:25" ht="12.75">
      <c r="A40" s="4">
        <v>14</v>
      </c>
      <c r="B40" s="5" t="s">
        <v>33</v>
      </c>
      <c r="C40" s="5" t="s">
        <v>64</v>
      </c>
      <c r="D40" s="10" t="s">
        <v>65</v>
      </c>
      <c r="E40" s="10" t="s">
        <v>66</v>
      </c>
      <c r="F40" s="7" t="s">
        <v>43</v>
      </c>
      <c r="G40" s="5">
        <f>10*4</f>
        <v>40</v>
      </c>
      <c r="H40" s="1"/>
      <c r="I40" s="1"/>
      <c r="J40" s="1"/>
      <c r="K40" s="1"/>
      <c r="L40" s="1"/>
      <c r="M40" s="1"/>
      <c r="N40" s="1"/>
      <c r="O40" s="1"/>
      <c r="P40" s="1"/>
      <c r="Q40" s="1"/>
      <c r="R40" s="1"/>
      <c r="S40" s="1"/>
      <c r="T40" s="1"/>
      <c r="U40" s="1"/>
      <c r="V40" s="1"/>
      <c r="W40" s="1"/>
      <c r="X40" s="1"/>
      <c r="Y40" s="1"/>
    </row>
    <row r="41" spans="1:25" ht="12.75" customHeight="1">
      <c r="A41" s="81"/>
      <c r="B41" s="81"/>
      <c r="C41" s="81"/>
      <c r="D41" s="81"/>
      <c r="E41" s="81"/>
      <c r="F41" s="81"/>
      <c r="G41" s="81"/>
      <c r="H41" s="1"/>
      <c r="I41" s="1"/>
      <c r="J41" s="1"/>
      <c r="K41" s="1"/>
      <c r="L41" s="1"/>
      <c r="M41" s="1"/>
      <c r="N41" s="1"/>
      <c r="O41" s="1"/>
      <c r="P41" s="1"/>
      <c r="Q41" s="1"/>
      <c r="R41" s="1"/>
      <c r="S41" s="1"/>
      <c r="T41" s="1"/>
      <c r="U41" s="1"/>
      <c r="V41" s="1"/>
      <c r="W41" s="1"/>
      <c r="X41" s="1"/>
      <c r="Y41" s="1"/>
    </row>
    <row r="42" spans="1:25" ht="12.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ustomHeight="1">
      <c r="A43" s="80" t="s">
        <v>67</v>
      </c>
      <c r="B43" s="80"/>
      <c r="C43" s="80"/>
      <c r="D43" s="80"/>
      <c r="E43" s="80"/>
      <c r="F43" s="80"/>
      <c r="G43" s="80"/>
      <c r="H43" s="1"/>
      <c r="I43" s="1"/>
      <c r="J43" s="1"/>
      <c r="K43" s="1"/>
      <c r="L43" s="1"/>
      <c r="M43" s="1"/>
      <c r="N43" s="1"/>
      <c r="O43" s="1"/>
      <c r="P43" s="1"/>
      <c r="Q43" s="1"/>
      <c r="R43" s="1"/>
      <c r="S43" s="1"/>
      <c r="T43" s="1"/>
      <c r="U43" s="1"/>
      <c r="V43" s="1"/>
      <c r="W43" s="1"/>
      <c r="X43" s="1"/>
      <c r="Y43" s="1"/>
    </row>
    <row r="44" spans="1:25" ht="12.75" customHeight="1">
      <c r="A44" s="2" t="s">
        <v>6</v>
      </c>
      <c r="B44" s="3" t="s">
        <v>7</v>
      </c>
      <c r="C44" s="3" t="s">
        <v>8</v>
      </c>
      <c r="D44" s="2" t="s">
        <v>9</v>
      </c>
      <c r="E44" s="2" t="s">
        <v>10</v>
      </c>
      <c r="F44" s="2" t="s">
        <v>11</v>
      </c>
      <c r="G44" s="2" t="s">
        <v>12</v>
      </c>
      <c r="H44" s="1"/>
      <c r="I44" s="1"/>
      <c r="J44" s="1"/>
      <c r="K44" s="1"/>
      <c r="L44" s="1"/>
      <c r="M44" s="1"/>
      <c r="N44" s="1"/>
      <c r="O44" s="1"/>
      <c r="P44" s="1"/>
      <c r="Q44" s="1"/>
      <c r="R44" s="1"/>
      <c r="S44" s="1"/>
      <c r="T44" s="1"/>
      <c r="U44" s="1"/>
      <c r="V44" s="1"/>
      <c r="W44" s="1"/>
      <c r="X44" s="1"/>
      <c r="Y44" s="1"/>
    </row>
    <row r="45" spans="1:25" ht="12.75">
      <c r="A45" s="4">
        <v>15</v>
      </c>
      <c r="B45" s="5" t="s">
        <v>33</v>
      </c>
      <c r="C45" s="5" t="s">
        <v>68</v>
      </c>
      <c r="D45" s="10" t="s">
        <v>69</v>
      </c>
      <c r="E45" s="10" t="s">
        <v>70</v>
      </c>
      <c r="F45" s="7" t="s">
        <v>71</v>
      </c>
      <c r="G45" s="16">
        <f>20/176</f>
        <v>0.11363636363636363</v>
      </c>
      <c r="H45" s="1"/>
      <c r="I45" s="1"/>
      <c r="J45" s="1"/>
      <c r="K45" s="1"/>
      <c r="L45" s="1"/>
      <c r="M45" s="1"/>
      <c r="N45" s="1"/>
      <c r="O45" s="1"/>
      <c r="P45" s="1"/>
      <c r="Q45" s="1"/>
      <c r="R45" s="1"/>
      <c r="S45" s="1"/>
      <c r="T45" s="1"/>
      <c r="U45" s="1"/>
      <c r="V45" s="1"/>
      <c r="W45" s="1"/>
      <c r="X45" s="1"/>
      <c r="Y45" s="1"/>
    </row>
    <row r="46" spans="1:25" ht="12.75">
      <c r="A46" s="4">
        <v>16</v>
      </c>
      <c r="B46" s="5" t="s">
        <v>33</v>
      </c>
      <c r="C46" s="5" t="s">
        <v>72</v>
      </c>
      <c r="D46" s="10" t="s">
        <v>73</v>
      </c>
      <c r="E46" s="10" t="s">
        <v>74</v>
      </c>
      <c r="F46" s="7" t="s">
        <v>71</v>
      </c>
      <c r="G46" s="16">
        <f>160/176</f>
        <v>0.9090909090909091</v>
      </c>
      <c r="H46" s="1"/>
      <c r="I46" s="1"/>
      <c r="J46" s="1"/>
      <c r="K46" s="1"/>
      <c r="L46" s="1"/>
      <c r="M46" s="1"/>
      <c r="N46" s="1"/>
      <c r="O46" s="1"/>
      <c r="P46" s="1"/>
      <c r="Q46" s="1"/>
      <c r="R46" s="1"/>
      <c r="S46" s="1"/>
      <c r="T46" s="1"/>
      <c r="U46" s="1"/>
      <c r="V46" s="1"/>
      <c r="W46" s="1"/>
      <c r="X46" s="1"/>
      <c r="Y46" s="1"/>
    </row>
    <row r="47" spans="1:25" ht="12.75">
      <c r="A47" s="4">
        <v>17</v>
      </c>
      <c r="B47" s="5" t="s">
        <v>33</v>
      </c>
      <c r="C47" s="5" t="s">
        <v>75</v>
      </c>
      <c r="D47" s="10" t="s">
        <v>76</v>
      </c>
      <c r="E47" s="10" t="s">
        <v>77</v>
      </c>
      <c r="F47" s="7" t="s">
        <v>71</v>
      </c>
      <c r="G47" s="16">
        <f>240/176</f>
        <v>1.3636363636363635</v>
      </c>
      <c r="H47" s="1"/>
      <c r="I47" s="1"/>
      <c r="J47" s="1"/>
      <c r="K47" s="1"/>
      <c r="L47" s="1"/>
      <c r="M47" s="1"/>
      <c r="N47" s="1"/>
      <c r="O47" s="1"/>
      <c r="P47" s="1"/>
      <c r="Q47" s="1"/>
      <c r="R47" s="1"/>
      <c r="S47" s="1"/>
      <c r="T47" s="1"/>
      <c r="U47" s="1"/>
      <c r="V47" s="1"/>
      <c r="W47" s="1"/>
      <c r="X47" s="1"/>
      <c r="Y47" s="1"/>
    </row>
    <row r="48" spans="1:25" ht="12.75">
      <c r="A48" s="4">
        <v>18</v>
      </c>
      <c r="B48" s="5" t="s">
        <v>33</v>
      </c>
      <c r="C48" s="5" t="s">
        <v>78</v>
      </c>
      <c r="D48" s="10" t="s">
        <v>79</v>
      </c>
      <c r="E48" s="10" t="s">
        <v>80</v>
      </c>
      <c r="F48" s="7" t="s">
        <v>71</v>
      </c>
      <c r="G48" s="16">
        <f>40/176</f>
        <v>0.22727272727272727</v>
      </c>
      <c r="H48" s="1"/>
      <c r="I48" s="1"/>
      <c r="J48" s="1"/>
      <c r="K48" s="1"/>
      <c r="L48" s="1"/>
      <c r="M48" s="1"/>
      <c r="N48" s="1"/>
      <c r="O48" s="1"/>
      <c r="P48" s="1"/>
      <c r="Q48" s="1"/>
      <c r="R48" s="1"/>
      <c r="S48" s="1"/>
      <c r="T48" s="1"/>
      <c r="U48" s="1"/>
      <c r="V48" s="1"/>
      <c r="W48" s="1"/>
      <c r="X48" s="1"/>
      <c r="Y48" s="1"/>
    </row>
    <row r="49" spans="1:25" ht="21">
      <c r="A49" s="4">
        <v>19</v>
      </c>
      <c r="B49" s="5" t="s">
        <v>33</v>
      </c>
      <c r="C49" s="5" t="s">
        <v>72</v>
      </c>
      <c r="D49" s="10" t="s">
        <v>81</v>
      </c>
      <c r="E49" s="9" t="s">
        <v>82</v>
      </c>
      <c r="F49" s="7" t="s">
        <v>71</v>
      </c>
      <c r="G49" s="16">
        <f>88/176</f>
        <v>0.5</v>
      </c>
      <c r="H49" s="1"/>
      <c r="I49" s="1"/>
      <c r="J49" s="1"/>
      <c r="K49" s="1"/>
      <c r="L49" s="1"/>
      <c r="M49" s="1"/>
      <c r="N49" s="1"/>
      <c r="O49" s="1"/>
      <c r="P49" s="1"/>
      <c r="Q49" s="1"/>
      <c r="R49" s="1"/>
      <c r="S49" s="1"/>
      <c r="T49" s="1"/>
      <c r="U49" s="1"/>
      <c r="V49" s="1"/>
      <c r="W49" s="1"/>
      <c r="X49" s="1"/>
      <c r="Y49" s="1"/>
    </row>
    <row r="50" spans="1:25" ht="21">
      <c r="A50" s="4">
        <v>20</v>
      </c>
      <c r="B50" s="5" t="s">
        <v>33</v>
      </c>
      <c r="C50" s="5" t="s">
        <v>75</v>
      </c>
      <c r="D50" s="10" t="s">
        <v>83</v>
      </c>
      <c r="E50" s="9" t="s">
        <v>82</v>
      </c>
      <c r="F50" s="7" t="s">
        <v>71</v>
      </c>
      <c r="G50" s="16">
        <f>88/176</f>
        <v>0.5</v>
      </c>
      <c r="H50" s="1"/>
      <c r="I50" s="1"/>
      <c r="J50" s="1"/>
      <c r="K50" s="1"/>
      <c r="L50" s="1"/>
      <c r="M50" s="1"/>
      <c r="N50" s="1"/>
      <c r="O50" s="1"/>
      <c r="P50" s="1"/>
      <c r="Q50" s="1"/>
      <c r="R50" s="1"/>
      <c r="S50" s="1"/>
      <c r="T50" s="1"/>
      <c r="U50" s="1"/>
      <c r="V50" s="1"/>
      <c r="W50" s="1"/>
      <c r="X50" s="1"/>
      <c r="Y50" s="1"/>
    </row>
    <row r="51" spans="1:25" ht="12.75">
      <c r="A51" s="4">
        <v>21</v>
      </c>
      <c r="B51" s="5" t="s">
        <v>33</v>
      </c>
      <c r="C51" s="5" t="s">
        <v>84</v>
      </c>
      <c r="D51" s="10" t="s">
        <v>85</v>
      </c>
      <c r="E51" s="10" t="s">
        <v>86</v>
      </c>
      <c r="F51" s="7" t="s">
        <v>71</v>
      </c>
      <c r="G51" s="16">
        <f>70/176</f>
        <v>0.3977272727272727</v>
      </c>
      <c r="H51" s="1"/>
      <c r="I51" s="1"/>
      <c r="J51" s="1"/>
      <c r="K51" s="1"/>
      <c r="L51" s="1"/>
      <c r="M51" s="1"/>
      <c r="N51" s="1"/>
      <c r="O51" s="1"/>
      <c r="P51" s="1"/>
      <c r="Q51" s="1"/>
      <c r="R51" s="1"/>
      <c r="S51" s="1"/>
      <c r="T51" s="1"/>
      <c r="U51" s="1"/>
      <c r="V51" s="1"/>
      <c r="W51" s="1"/>
      <c r="X51" s="1"/>
      <c r="Y51" s="1"/>
    </row>
    <row r="52" spans="1:25" ht="12.75" customHeight="1">
      <c r="A52" s="81"/>
      <c r="B52" s="81"/>
      <c r="C52" s="81"/>
      <c r="D52" s="81"/>
      <c r="E52" s="81"/>
      <c r="F52" s="81"/>
      <c r="G52" s="81"/>
      <c r="H52" s="1"/>
      <c r="I52" s="1"/>
      <c r="J52" s="1"/>
      <c r="K52" s="1"/>
      <c r="L52" s="1"/>
      <c r="M52" s="1"/>
      <c r="N52" s="1"/>
      <c r="O52" s="1"/>
      <c r="P52" s="1"/>
      <c r="Q52" s="1"/>
      <c r="R52" s="1"/>
      <c r="S52" s="1"/>
      <c r="T52" s="1"/>
      <c r="U52" s="1"/>
      <c r="V52" s="1"/>
      <c r="W52" s="1"/>
      <c r="X52" s="1"/>
      <c r="Y52" s="1"/>
    </row>
    <row r="53" spans="1:25" ht="12.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c r="A54" s="82" t="s">
        <v>87</v>
      </c>
      <c r="B54" s="82"/>
      <c r="C54" s="82"/>
      <c r="D54" s="82"/>
      <c r="E54" s="82"/>
      <c r="F54" s="82"/>
      <c r="G54" s="82"/>
      <c r="H54" s="1"/>
      <c r="I54" s="1"/>
      <c r="J54" s="1"/>
      <c r="K54" s="1"/>
      <c r="L54" s="1"/>
      <c r="M54" s="1"/>
      <c r="N54" s="1"/>
      <c r="O54" s="1"/>
      <c r="P54" s="1"/>
      <c r="Q54" s="1"/>
      <c r="R54" s="1"/>
      <c r="S54" s="1"/>
      <c r="T54" s="1"/>
      <c r="U54" s="1"/>
      <c r="V54" s="1"/>
      <c r="W54" s="1"/>
      <c r="X54" s="1"/>
      <c r="Y54" s="1"/>
    </row>
  </sheetData>
  <sheetProtection selectLockedCells="1" selectUnlockedCells="1"/>
  <mergeCells count="35">
    <mergeCell ref="A1:G1"/>
    <mergeCell ref="A2:G2"/>
    <mergeCell ref="A3:G3"/>
    <mergeCell ref="A4:G4"/>
    <mergeCell ref="C10:C14"/>
    <mergeCell ref="D10:D14"/>
    <mergeCell ref="A5:G5"/>
    <mergeCell ref="A6:G6"/>
    <mergeCell ref="A7:G7"/>
    <mergeCell ref="A8:G8"/>
    <mergeCell ref="F10:F14"/>
    <mergeCell ref="G10:G14"/>
    <mergeCell ref="A15:A17"/>
    <mergeCell ref="B15:B17"/>
    <mergeCell ref="C15:C17"/>
    <mergeCell ref="D15:D17"/>
    <mergeCell ref="F15:F17"/>
    <mergeCell ref="G15:G17"/>
    <mergeCell ref="A10:A14"/>
    <mergeCell ref="B10:B14"/>
    <mergeCell ref="F18:F21"/>
    <mergeCell ref="G18:G21"/>
    <mergeCell ref="A28:G28"/>
    <mergeCell ref="A30:G30"/>
    <mergeCell ref="A18:A21"/>
    <mergeCell ref="B18:B21"/>
    <mergeCell ref="C18:C21"/>
    <mergeCell ref="D18:D21"/>
    <mergeCell ref="A43:G43"/>
    <mergeCell ref="A52:G52"/>
    <mergeCell ref="A54:G54"/>
    <mergeCell ref="E32:E33"/>
    <mergeCell ref="A34:G34"/>
    <mergeCell ref="A36:G36"/>
    <mergeCell ref="A41:G41"/>
  </mergeCells>
  <printOptions horizontalCentered="1"/>
  <pageMargins left="0.5118055555555555" right="0.5118055555555555" top="0.7875" bottom="1.8458333333333334" header="0.5118055555555555" footer="0.5118055555555555"/>
  <pageSetup fitToHeight="0"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Z19"/>
  <sheetViews>
    <sheetView workbookViewId="0" topLeftCell="A1">
      <selection activeCell="A1" sqref="A1:G1"/>
    </sheetView>
  </sheetViews>
  <sheetFormatPr defaultColWidth="9.140625" defaultRowHeight="12.75"/>
  <cols>
    <col min="1" max="1" width="7.8515625" style="0" customWidth="1"/>
    <col min="2" max="2" width="8.28125" style="0" customWidth="1"/>
    <col min="3" max="3" width="63.140625" style="0" customWidth="1"/>
    <col min="4" max="4" width="50.421875" style="0" customWidth="1"/>
    <col min="5" max="5" width="7.140625" style="0" customWidth="1"/>
    <col min="6" max="6" width="9.57421875" style="0" customWidth="1"/>
    <col min="7" max="7" width="12.28125" style="0" customWidth="1"/>
    <col min="8" max="8" width="12.140625" style="0" customWidth="1"/>
    <col min="10" max="10" width="14.28125" style="0" customWidth="1"/>
    <col min="11" max="26" width="8.7109375" style="0" customWidth="1"/>
    <col min="27" max="16384" width="14.421875" style="0" customWidth="1"/>
  </cols>
  <sheetData>
    <row r="1" spans="1:26" ht="69" customHeight="1">
      <c r="A1" s="93"/>
      <c r="B1" s="93"/>
      <c r="C1" s="93"/>
      <c r="D1" s="93"/>
      <c r="E1" s="93"/>
      <c r="F1" s="93"/>
      <c r="G1" s="93"/>
      <c r="H1" s="17"/>
      <c r="I1" s="1"/>
      <c r="J1" s="1"/>
      <c r="K1" s="1"/>
      <c r="L1" s="1"/>
      <c r="M1" s="1"/>
      <c r="N1" s="1"/>
      <c r="O1" s="1"/>
      <c r="P1" s="1"/>
      <c r="Q1" s="1"/>
      <c r="R1" s="1"/>
      <c r="S1" s="1"/>
      <c r="T1" s="1"/>
      <c r="U1" s="1"/>
      <c r="V1" s="1"/>
      <c r="W1" s="1"/>
      <c r="X1" s="1"/>
      <c r="Y1" s="1"/>
      <c r="Z1" s="1"/>
    </row>
    <row r="2" spans="1:26" ht="12.75" customHeight="1">
      <c r="A2" s="94" t="s">
        <v>0</v>
      </c>
      <c r="B2" s="94"/>
      <c r="C2" s="94"/>
      <c r="D2" s="94"/>
      <c r="E2" s="94"/>
      <c r="F2" s="94"/>
      <c r="G2" s="94"/>
      <c r="H2" s="18"/>
      <c r="I2" s="1"/>
      <c r="J2" s="1"/>
      <c r="K2" s="1"/>
      <c r="L2" s="1"/>
      <c r="M2" s="1"/>
      <c r="N2" s="1"/>
      <c r="O2" s="1"/>
      <c r="P2" s="1"/>
      <c r="Q2" s="1"/>
      <c r="R2" s="1"/>
      <c r="S2" s="1"/>
      <c r="T2" s="1"/>
      <c r="U2" s="1"/>
      <c r="V2" s="1"/>
      <c r="W2" s="1"/>
      <c r="X2" s="1"/>
      <c r="Y2" s="1"/>
      <c r="Z2" s="1"/>
    </row>
    <row r="3" spans="1:26" ht="12.75" customHeight="1">
      <c r="A3" s="95" t="s">
        <v>1</v>
      </c>
      <c r="B3" s="95"/>
      <c r="C3" s="95"/>
      <c r="D3" s="95"/>
      <c r="E3" s="95"/>
      <c r="F3" s="95"/>
      <c r="G3" s="95"/>
      <c r="H3" s="19"/>
      <c r="I3" s="1"/>
      <c r="J3" s="1"/>
      <c r="K3" s="1"/>
      <c r="L3" s="1"/>
      <c r="M3" s="1"/>
      <c r="N3" s="1"/>
      <c r="O3" s="1"/>
      <c r="P3" s="1"/>
      <c r="Q3" s="1"/>
      <c r="R3" s="1"/>
      <c r="S3" s="1"/>
      <c r="T3" s="1"/>
      <c r="U3" s="1"/>
      <c r="V3" s="1"/>
      <c r="W3" s="1"/>
      <c r="X3" s="1"/>
      <c r="Y3" s="1"/>
      <c r="Z3" s="1"/>
    </row>
    <row r="4" spans="1:26" ht="12.75" customHeight="1">
      <c r="A4" s="96" t="s">
        <v>2</v>
      </c>
      <c r="B4" s="96"/>
      <c r="C4" s="96"/>
      <c r="D4" s="96"/>
      <c r="E4" s="96"/>
      <c r="F4" s="96"/>
      <c r="G4" s="96"/>
      <c r="H4" s="20"/>
      <c r="I4" s="1"/>
      <c r="J4" s="1"/>
      <c r="K4" s="1"/>
      <c r="L4" s="1"/>
      <c r="M4" s="1"/>
      <c r="N4" s="1"/>
      <c r="O4" s="1"/>
      <c r="P4" s="1"/>
      <c r="Q4" s="1"/>
      <c r="R4" s="1"/>
      <c r="S4" s="1"/>
      <c r="T4" s="1"/>
      <c r="U4" s="1"/>
      <c r="V4" s="1"/>
      <c r="W4" s="1"/>
      <c r="X4" s="1"/>
      <c r="Y4" s="1"/>
      <c r="Z4" s="1"/>
    </row>
    <row r="5" spans="1:26" ht="13.5" customHeight="1">
      <c r="A5" s="90" t="s">
        <v>3</v>
      </c>
      <c r="B5" s="90"/>
      <c r="C5" s="90"/>
      <c r="D5" s="90"/>
      <c r="E5" s="90"/>
      <c r="F5" s="90"/>
      <c r="G5" s="90"/>
      <c r="H5" s="21"/>
      <c r="I5" s="1"/>
      <c r="J5" s="1"/>
      <c r="K5" s="1"/>
      <c r="L5" s="1"/>
      <c r="M5" s="1"/>
      <c r="N5" s="1"/>
      <c r="O5" s="1"/>
      <c r="P5" s="1"/>
      <c r="Q5" s="1"/>
      <c r="R5" s="1"/>
      <c r="S5" s="1"/>
      <c r="T5" s="1"/>
      <c r="U5" s="1"/>
      <c r="V5" s="1"/>
      <c r="W5" s="1"/>
      <c r="X5" s="1"/>
      <c r="Y5" s="1"/>
      <c r="Z5" s="1"/>
    </row>
    <row r="6" spans="1:26" ht="15">
      <c r="A6" s="91" t="s">
        <v>88</v>
      </c>
      <c r="B6" s="91"/>
      <c r="C6" s="91"/>
      <c r="D6" s="91"/>
      <c r="E6" s="91"/>
      <c r="F6" s="91"/>
      <c r="G6" s="91"/>
      <c r="H6" s="22"/>
      <c r="I6" s="1"/>
      <c r="J6" s="1"/>
      <c r="K6" s="1"/>
      <c r="L6" s="1"/>
      <c r="M6" s="1"/>
      <c r="N6" s="1"/>
      <c r="O6" s="1"/>
      <c r="P6" s="1"/>
      <c r="Q6" s="1"/>
      <c r="R6" s="1"/>
      <c r="S6" s="1"/>
      <c r="T6" s="1"/>
      <c r="U6" s="1"/>
      <c r="V6" s="1"/>
      <c r="W6" s="1"/>
      <c r="X6" s="1"/>
      <c r="Y6" s="1"/>
      <c r="Z6" s="1"/>
    </row>
    <row r="7" spans="1:26" ht="12.75" customHeight="1">
      <c r="A7" s="23"/>
      <c r="B7" s="23"/>
      <c r="C7" s="23"/>
      <c r="D7" s="23"/>
      <c r="E7" s="23"/>
      <c r="F7" s="23"/>
      <c r="G7" s="23"/>
      <c r="H7" s="23"/>
      <c r="I7" s="1"/>
      <c r="J7" s="1"/>
      <c r="K7" s="1"/>
      <c r="L7" s="1"/>
      <c r="M7" s="1"/>
      <c r="N7" s="1"/>
      <c r="O7" s="1"/>
      <c r="P7" s="1"/>
      <c r="Q7" s="1"/>
      <c r="R7" s="1"/>
      <c r="S7" s="1"/>
      <c r="T7" s="1"/>
      <c r="U7" s="1"/>
      <c r="V7" s="1"/>
      <c r="W7" s="1"/>
      <c r="X7" s="1"/>
      <c r="Y7" s="1"/>
      <c r="Z7" s="1"/>
    </row>
    <row r="8" spans="1:26" ht="12.75" customHeight="1">
      <c r="A8" s="24" t="s">
        <v>6</v>
      </c>
      <c r="B8" s="24" t="s">
        <v>8</v>
      </c>
      <c r="C8" s="25" t="s">
        <v>9</v>
      </c>
      <c r="D8" s="24" t="s">
        <v>89</v>
      </c>
      <c r="E8" s="24" t="s">
        <v>11</v>
      </c>
      <c r="F8" s="24" t="s">
        <v>90</v>
      </c>
      <c r="G8" s="25" t="s">
        <v>91</v>
      </c>
      <c r="H8" s="1"/>
      <c r="I8" s="1"/>
      <c r="J8" s="1"/>
      <c r="K8" s="1"/>
      <c r="L8" s="1"/>
      <c r="M8" s="1"/>
      <c r="N8" s="1"/>
      <c r="O8" s="1"/>
      <c r="P8" s="1"/>
      <c r="Q8" s="1"/>
      <c r="R8" s="1"/>
      <c r="S8" s="1"/>
      <c r="T8" s="1"/>
      <c r="U8" s="1"/>
      <c r="V8" s="1"/>
      <c r="W8" s="1"/>
      <c r="X8" s="1"/>
      <c r="Y8" s="1"/>
      <c r="Z8" s="1"/>
    </row>
    <row r="9" spans="1:26" ht="33.75" customHeight="1">
      <c r="A9" s="87">
        <v>1</v>
      </c>
      <c r="B9" s="87" t="s">
        <v>14</v>
      </c>
      <c r="C9" s="83" t="s">
        <v>15</v>
      </c>
      <c r="D9" s="5" t="s">
        <v>92</v>
      </c>
      <c r="E9" s="7" t="s">
        <v>17</v>
      </c>
      <c r="F9" s="26">
        <v>1563.13</v>
      </c>
      <c r="G9" s="97">
        <f>SUM(F9:F11)/3</f>
        <v>1719.4399999999998</v>
      </c>
      <c r="H9" s="1"/>
      <c r="I9" s="1"/>
      <c r="J9" s="1"/>
      <c r="K9" s="1"/>
      <c r="L9" s="1"/>
      <c r="M9" s="1"/>
      <c r="N9" s="1"/>
      <c r="O9" s="1"/>
      <c r="P9" s="1"/>
      <c r="Q9" s="1"/>
      <c r="R9" s="1"/>
      <c r="S9" s="1"/>
      <c r="T9" s="1"/>
      <c r="U9" s="1"/>
      <c r="V9" s="1"/>
      <c r="W9" s="1"/>
      <c r="X9" s="1"/>
      <c r="Y9" s="1"/>
      <c r="Z9" s="1"/>
    </row>
    <row r="10" spans="1:26" ht="33.75" customHeight="1">
      <c r="A10" s="87"/>
      <c r="B10" s="87"/>
      <c r="C10" s="87"/>
      <c r="D10" s="5" t="s">
        <v>93</v>
      </c>
      <c r="E10" s="7" t="s">
        <v>17</v>
      </c>
      <c r="F10" s="26">
        <v>1828.86</v>
      </c>
      <c r="G10" s="97"/>
      <c r="H10" s="1"/>
      <c r="I10" s="1"/>
      <c r="J10" s="1"/>
      <c r="K10" s="1"/>
      <c r="L10" s="1"/>
      <c r="M10" s="1"/>
      <c r="N10" s="1"/>
      <c r="O10" s="1"/>
      <c r="P10" s="1"/>
      <c r="Q10" s="1"/>
      <c r="R10" s="1"/>
      <c r="S10" s="1"/>
      <c r="T10" s="1"/>
      <c r="U10" s="1"/>
      <c r="V10" s="1"/>
      <c r="W10" s="1"/>
      <c r="X10" s="1"/>
      <c r="Y10" s="1"/>
      <c r="Z10" s="1"/>
    </row>
    <row r="11" spans="1:26" ht="33.75" customHeight="1">
      <c r="A11" s="87"/>
      <c r="B11" s="87"/>
      <c r="C11" s="87"/>
      <c r="D11" s="5" t="s">
        <v>94</v>
      </c>
      <c r="E11" s="7" t="s">
        <v>17</v>
      </c>
      <c r="F11" s="26">
        <v>1766.33</v>
      </c>
      <c r="G11" s="97"/>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26.25" customHeight="1">
      <c r="A13" s="87">
        <v>2</v>
      </c>
      <c r="B13" s="87" t="s">
        <v>22</v>
      </c>
      <c r="C13" s="83" t="s">
        <v>23</v>
      </c>
      <c r="D13" s="5" t="s">
        <v>92</v>
      </c>
      <c r="E13" s="7" t="s">
        <v>17</v>
      </c>
      <c r="F13" s="26">
        <v>1212.05</v>
      </c>
      <c r="G13" s="97">
        <f>SUM(F13:F15)/3</f>
        <v>1333.25</v>
      </c>
      <c r="H13" s="1"/>
      <c r="I13" s="1"/>
      <c r="J13" s="1"/>
      <c r="K13" s="1"/>
      <c r="L13" s="1"/>
      <c r="M13" s="1"/>
      <c r="N13" s="1"/>
      <c r="O13" s="1"/>
      <c r="P13" s="1"/>
      <c r="Q13" s="1"/>
      <c r="R13" s="1"/>
      <c r="S13" s="1"/>
      <c r="T13" s="1"/>
      <c r="U13" s="1"/>
      <c r="V13" s="1"/>
      <c r="W13" s="1"/>
      <c r="X13" s="1"/>
      <c r="Y13" s="1"/>
      <c r="Z13" s="1"/>
    </row>
    <row r="14" spans="1:26" ht="26.25" customHeight="1">
      <c r="A14" s="87"/>
      <c r="B14" s="87"/>
      <c r="C14" s="87"/>
      <c r="D14" s="5" t="s">
        <v>93</v>
      </c>
      <c r="E14" s="7" t="s">
        <v>17</v>
      </c>
      <c r="F14" s="26">
        <v>1418.09</v>
      </c>
      <c r="G14" s="97"/>
      <c r="H14" s="1"/>
      <c r="I14" s="1"/>
      <c r="J14" s="1"/>
      <c r="K14" s="1"/>
      <c r="L14" s="1"/>
      <c r="M14" s="1"/>
      <c r="N14" s="1"/>
      <c r="O14" s="1"/>
      <c r="P14" s="1"/>
      <c r="Q14" s="1"/>
      <c r="R14" s="1"/>
      <c r="S14" s="1"/>
      <c r="T14" s="1"/>
      <c r="U14" s="1"/>
      <c r="V14" s="1"/>
      <c r="W14" s="1"/>
      <c r="X14" s="1"/>
      <c r="Y14" s="1"/>
      <c r="Z14" s="1"/>
    </row>
    <row r="15" spans="1:26" ht="26.25" customHeight="1">
      <c r="A15" s="87"/>
      <c r="B15" s="87"/>
      <c r="C15" s="87"/>
      <c r="D15" s="5" t="s">
        <v>94</v>
      </c>
      <c r="E15" s="7" t="s">
        <v>17</v>
      </c>
      <c r="F15" s="26">
        <v>1369.61</v>
      </c>
      <c r="G15" s="97"/>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20.25" customHeight="1">
      <c r="A17" s="87">
        <v>3</v>
      </c>
      <c r="B17" s="87" t="s">
        <v>27</v>
      </c>
      <c r="C17" s="83" t="s">
        <v>28</v>
      </c>
      <c r="D17" s="5" t="s">
        <v>92</v>
      </c>
      <c r="E17" s="7" t="s">
        <v>17</v>
      </c>
      <c r="F17" s="26">
        <v>2524.49</v>
      </c>
      <c r="G17" s="97">
        <f>SUM(F17:F19)/3</f>
        <v>2776.9366666666665</v>
      </c>
      <c r="H17" s="1"/>
      <c r="I17" s="1"/>
      <c r="J17" s="1"/>
      <c r="K17" s="1"/>
      <c r="L17" s="1"/>
      <c r="M17" s="1"/>
      <c r="N17" s="1"/>
      <c r="O17" s="1"/>
      <c r="P17" s="1"/>
      <c r="Q17" s="1"/>
      <c r="R17" s="1"/>
      <c r="S17" s="1"/>
      <c r="T17" s="1"/>
      <c r="U17" s="1"/>
      <c r="V17" s="1"/>
      <c r="W17" s="1"/>
      <c r="X17" s="1"/>
      <c r="Y17" s="1"/>
      <c r="Z17" s="1"/>
    </row>
    <row r="18" spans="1:26" ht="20.25" customHeight="1">
      <c r="A18" s="87"/>
      <c r="B18" s="87"/>
      <c r="C18" s="87"/>
      <c r="D18" s="5" t="s">
        <v>93</v>
      </c>
      <c r="E18" s="7" t="s">
        <v>17</v>
      </c>
      <c r="F18" s="26">
        <v>2953.65</v>
      </c>
      <c r="G18" s="97"/>
      <c r="H18" s="1"/>
      <c r="I18" s="1"/>
      <c r="J18" s="1"/>
      <c r="K18" s="1"/>
      <c r="L18" s="1"/>
      <c r="M18" s="1"/>
      <c r="N18" s="1"/>
      <c r="O18" s="1"/>
      <c r="P18" s="1"/>
      <c r="Q18" s="1"/>
      <c r="R18" s="1"/>
      <c r="S18" s="1"/>
      <c r="T18" s="1"/>
      <c r="U18" s="1"/>
      <c r="V18" s="1"/>
      <c r="W18" s="1"/>
      <c r="X18" s="1"/>
      <c r="Y18" s="1"/>
      <c r="Z18" s="1"/>
    </row>
    <row r="19" spans="1:26" ht="20.25" customHeight="1">
      <c r="A19" s="87"/>
      <c r="B19" s="87"/>
      <c r="C19" s="87"/>
      <c r="D19" s="5" t="s">
        <v>94</v>
      </c>
      <c r="E19" s="7" t="s">
        <v>17</v>
      </c>
      <c r="F19" s="26">
        <v>2852.67</v>
      </c>
      <c r="G19" s="97"/>
      <c r="H19" s="1"/>
      <c r="I19" s="1"/>
      <c r="J19" s="1"/>
      <c r="K19" s="1"/>
      <c r="L19" s="1"/>
      <c r="M19" s="1"/>
      <c r="N19" s="1"/>
      <c r="O19" s="1"/>
      <c r="P19" s="1"/>
      <c r="Q19" s="1"/>
      <c r="R19" s="1"/>
      <c r="S19" s="1"/>
      <c r="T19" s="1"/>
      <c r="U19" s="1"/>
      <c r="V19" s="1"/>
      <c r="W19" s="1"/>
      <c r="X19" s="1"/>
      <c r="Y19" s="1"/>
      <c r="Z19" s="1"/>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sheetData>
  <sheetProtection selectLockedCells="1" selectUnlockedCells="1"/>
  <mergeCells count="18">
    <mergeCell ref="A1:G1"/>
    <mergeCell ref="A2:G2"/>
    <mergeCell ref="A3:G3"/>
    <mergeCell ref="A4:G4"/>
    <mergeCell ref="A5:G5"/>
    <mergeCell ref="A6:G6"/>
    <mergeCell ref="A9:A11"/>
    <mergeCell ref="B9:B11"/>
    <mergeCell ref="C9:C11"/>
    <mergeCell ref="G9:G11"/>
    <mergeCell ref="A13:A15"/>
    <mergeCell ref="B13:B15"/>
    <mergeCell ref="C13:C15"/>
    <mergeCell ref="G13:G15"/>
    <mergeCell ref="A17:A19"/>
    <mergeCell ref="B17:B19"/>
    <mergeCell ref="C17:C19"/>
    <mergeCell ref="G17:G19"/>
  </mergeCells>
  <printOptions horizontalCentered="1"/>
  <pageMargins left="0.5118055555555555" right="0.5118055555555555" top="0.7875" bottom="0.7875" header="0.5118055555555555" footer="0.5118055555555555"/>
  <pageSetup fitToHeight="0"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A1" sqref="A1:J1"/>
    </sheetView>
  </sheetViews>
  <sheetFormatPr defaultColWidth="9.140625" defaultRowHeight="12.75"/>
  <cols>
    <col min="1" max="2" width="14.421875" style="0" customWidth="1"/>
    <col min="3" max="3" width="44.8515625" style="0" customWidth="1"/>
    <col min="4" max="16384" width="14.421875" style="0" customWidth="1"/>
  </cols>
  <sheetData>
    <row r="1" spans="1:10" ht="61.5" customHeight="1">
      <c r="A1" s="102"/>
      <c r="B1" s="102"/>
      <c r="C1" s="102"/>
      <c r="D1" s="102"/>
      <c r="E1" s="102"/>
      <c r="F1" s="102"/>
      <c r="G1" s="102"/>
      <c r="H1" s="102"/>
      <c r="I1" s="102"/>
      <c r="J1" s="102"/>
    </row>
    <row r="2" spans="1:10" ht="12.75">
      <c r="A2" s="103" t="s">
        <v>0</v>
      </c>
      <c r="B2" s="103"/>
      <c r="C2" s="103"/>
      <c r="D2" s="103"/>
      <c r="E2" s="103"/>
      <c r="F2" s="103"/>
      <c r="G2" s="103"/>
      <c r="H2" s="103"/>
      <c r="I2" s="103"/>
      <c r="J2" s="103"/>
    </row>
    <row r="3" spans="1:10" ht="12.75">
      <c r="A3" s="103" t="s">
        <v>1</v>
      </c>
      <c r="B3" s="103"/>
      <c r="C3" s="103"/>
      <c r="D3" s="103"/>
      <c r="E3" s="103"/>
      <c r="F3" s="103"/>
      <c r="G3" s="103"/>
      <c r="H3" s="103"/>
      <c r="I3" s="103"/>
      <c r="J3" s="103"/>
    </row>
    <row r="4" spans="1:10" ht="12.75">
      <c r="A4" s="104" t="s">
        <v>2</v>
      </c>
      <c r="B4" s="104"/>
      <c r="C4" s="104"/>
      <c r="D4" s="104"/>
      <c r="E4" s="104"/>
      <c r="F4" s="104"/>
      <c r="G4" s="104"/>
      <c r="H4" s="104"/>
      <c r="I4" s="104"/>
      <c r="J4" s="104"/>
    </row>
    <row r="5" spans="1:10" ht="15" customHeight="1">
      <c r="A5" s="90" t="s">
        <v>3</v>
      </c>
      <c r="B5" s="90"/>
      <c r="C5" s="90"/>
      <c r="D5" s="90"/>
      <c r="E5" s="90"/>
      <c r="F5" s="90"/>
      <c r="G5" s="90"/>
      <c r="H5" s="90"/>
      <c r="I5" s="90"/>
      <c r="J5" s="90"/>
    </row>
    <row r="6" spans="1:10" ht="15">
      <c r="A6" s="100" t="s">
        <v>95</v>
      </c>
      <c r="B6" s="100"/>
      <c r="C6" s="100"/>
      <c r="D6" s="100"/>
      <c r="E6" s="100"/>
      <c r="F6" s="100"/>
      <c r="G6" s="100"/>
      <c r="H6" s="100"/>
      <c r="I6" s="100"/>
      <c r="J6" s="100"/>
    </row>
    <row r="7" spans="1:10" ht="12.75">
      <c r="A7" s="101" t="s">
        <v>96</v>
      </c>
      <c r="B7" s="101"/>
      <c r="C7" s="101"/>
      <c r="D7" s="101"/>
      <c r="E7" s="101"/>
      <c r="F7" s="101"/>
      <c r="G7" s="101"/>
      <c r="H7" s="101"/>
      <c r="I7" s="101"/>
      <c r="J7" s="101"/>
    </row>
    <row r="8" spans="1:10" ht="18">
      <c r="A8" s="98" t="s">
        <v>47</v>
      </c>
      <c r="B8" s="98"/>
      <c r="C8" s="99" t="s">
        <v>97</v>
      </c>
      <c r="D8" s="99"/>
      <c r="E8" s="99"/>
      <c r="F8" s="99"/>
      <c r="G8" s="99"/>
      <c r="H8" s="99"/>
      <c r="I8" s="99"/>
      <c r="J8" s="99"/>
    </row>
    <row r="9" spans="1:10" ht="15">
      <c r="A9" s="27"/>
      <c r="B9" s="27"/>
      <c r="C9" s="27"/>
      <c r="D9" s="27"/>
      <c r="E9" s="27"/>
      <c r="F9" s="27"/>
      <c r="G9" s="27"/>
      <c r="H9" s="27"/>
      <c r="I9" s="27"/>
      <c r="J9" s="27"/>
    </row>
    <row r="10" spans="1:10" ht="12.75">
      <c r="A10" s="28" t="s">
        <v>98</v>
      </c>
      <c r="B10" s="28" t="s">
        <v>99</v>
      </c>
      <c r="C10" s="29" t="s">
        <v>100</v>
      </c>
      <c r="D10" s="28" t="s">
        <v>101</v>
      </c>
      <c r="E10" s="28" t="s">
        <v>102</v>
      </c>
      <c r="F10" s="30" t="s">
        <v>103</v>
      </c>
      <c r="G10" s="31" t="s">
        <v>104</v>
      </c>
      <c r="H10" s="31" t="s">
        <v>105</v>
      </c>
      <c r="I10" s="32" t="s">
        <v>106</v>
      </c>
      <c r="J10" s="31" t="s">
        <v>107</v>
      </c>
    </row>
    <row r="11" spans="1:10" ht="15">
      <c r="A11" s="33">
        <v>1</v>
      </c>
      <c r="B11" s="33">
        <v>218</v>
      </c>
      <c r="C11" s="34" t="s">
        <v>108</v>
      </c>
      <c r="D11" s="35" t="s">
        <v>109</v>
      </c>
      <c r="E11" s="35"/>
      <c r="F11" s="36">
        <v>74</v>
      </c>
      <c r="G11" s="36">
        <v>0</v>
      </c>
      <c r="H11" s="37">
        <v>6.964</v>
      </c>
      <c r="I11" s="38"/>
      <c r="J11" s="39">
        <f>ROUND((F11*H11)*(1+(G11*0.01)),2)</f>
        <v>515.34</v>
      </c>
    </row>
    <row r="12" spans="1:10" ht="23.25">
      <c r="A12" s="33">
        <v>2</v>
      </c>
      <c r="B12" s="33">
        <v>220</v>
      </c>
      <c r="C12" s="34" t="s">
        <v>110</v>
      </c>
      <c r="D12" s="35" t="s">
        <v>109</v>
      </c>
      <c r="E12" s="35"/>
      <c r="F12" s="36">
        <v>0.9</v>
      </c>
      <c r="G12" s="36">
        <v>50</v>
      </c>
      <c r="H12" s="37">
        <v>20.51</v>
      </c>
      <c r="I12" s="38"/>
      <c r="J12" s="39">
        <f>ROUND((F12*H12)*(1+(G12*0.01)),2)</f>
        <v>27.69</v>
      </c>
    </row>
    <row r="13" spans="1:10" ht="23.25">
      <c r="A13" s="33">
        <v>3</v>
      </c>
      <c r="B13" s="33">
        <v>222</v>
      </c>
      <c r="C13" s="34" t="s">
        <v>111</v>
      </c>
      <c r="D13" s="35" t="s">
        <v>112</v>
      </c>
      <c r="E13" s="35"/>
      <c r="F13" s="36">
        <v>0.16</v>
      </c>
      <c r="G13" s="36">
        <v>0</v>
      </c>
      <c r="H13" s="37">
        <v>9.85</v>
      </c>
      <c r="I13" s="38"/>
      <c r="J13" s="39">
        <f>ROUND((F13*H13)*(1+(G13*0.01)),2)</f>
        <v>1.58</v>
      </c>
    </row>
    <row r="14" spans="1:10" ht="45.75">
      <c r="A14" s="33">
        <v>4</v>
      </c>
      <c r="B14" s="33">
        <v>14150</v>
      </c>
      <c r="C14" s="34" t="s">
        <v>113</v>
      </c>
      <c r="D14" s="35" t="s">
        <v>114</v>
      </c>
      <c r="E14" s="35"/>
      <c r="F14" s="36">
        <v>9.09E-05</v>
      </c>
      <c r="G14" s="36">
        <v>0</v>
      </c>
      <c r="H14" s="37">
        <v>296000</v>
      </c>
      <c r="I14" s="38"/>
      <c r="J14" s="39">
        <f>ROUND((F14*H14)*(1+(G14*0.01)),2)</f>
        <v>26.91</v>
      </c>
    </row>
    <row r="15" spans="1:10" ht="15">
      <c r="A15" s="40"/>
      <c r="B15" s="40"/>
      <c r="C15" s="41"/>
      <c r="D15" s="42" t="s">
        <v>43</v>
      </c>
      <c r="E15" s="43"/>
      <c r="F15" s="40"/>
      <c r="G15" s="44"/>
      <c r="H15" s="44"/>
      <c r="I15" s="45"/>
      <c r="J15" s="46">
        <f>SUM(J11:J14)</f>
        <v>571.5200000000001</v>
      </c>
    </row>
    <row r="16" spans="1:10" ht="15">
      <c r="A16" s="47"/>
      <c r="B16" s="47"/>
      <c r="C16" s="47"/>
      <c r="D16" s="47"/>
      <c r="E16" s="47"/>
      <c r="F16" s="47"/>
      <c r="G16" s="47"/>
      <c r="H16" s="47"/>
      <c r="I16" s="47"/>
      <c r="J16" s="47"/>
    </row>
    <row r="17" spans="1:10" ht="18">
      <c r="A17" s="98" t="s">
        <v>50</v>
      </c>
      <c r="B17" s="98"/>
      <c r="C17" s="99" t="s">
        <v>115</v>
      </c>
      <c r="D17" s="99"/>
      <c r="E17" s="99"/>
      <c r="F17" s="99"/>
      <c r="G17" s="99"/>
      <c r="H17" s="99"/>
      <c r="I17" s="99"/>
      <c r="J17" s="99"/>
    </row>
    <row r="18" spans="1:10" ht="15">
      <c r="A18" s="27"/>
      <c r="B18" s="27"/>
      <c r="C18" s="27"/>
      <c r="D18" s="27"/>
      <c r="E18" s="27"/>
      <c r="F18" s="27"/>
      <c r="G18" s="27"/>
      <c r="H18" s="27"/>
      <c r="I18" s="27"/>
      <c r="J18" s="27"/>
    </row>
    <row r="19" spans="1:10" ht="12.75">
      <c r="A19" s="28" t="s">
        <v>98</v>
      </c>
      <c r="B19" s="28" t="s">
        <v>99</v>
      </c>
      <c r="C19" s="29" t="s">
        <v>100</v>
      </c>
      <c r="D19" s="28" t="s">
        <v>101</v>
      </c>
      <c r="E19" s="28" t="s">
        <v>102</v>
      </c>
      <c r="F19" s="30" t="s">
        <v>103</v>
      </c>
      <c r="G19" s="31" t="s">
        <v>104</v>
      </c>
      <c r="H19" s="31" t="s">
        <v>105</v>
      </c>
      <c r="I19" s="32" t="s">
        <v>106</v>
      </c>
      <c r="J19" s="31" t="s">
        <v>107</v>
      </c>
    </row>
    <row r="20" spans="1:10" ht="45.75">
      <c r="A20" s="33">
        <v>4</v>
      </c>
      <c r="B20" s="33">
        <v>14150</v>
      </c>
      <c r="C20" s="34" t="s">
        <v>113</v>
      </c>
      <c r="D20" s="35" t="s">
        <v>114</v>
      </c>
      <c r="E20" s="35"/>
      <c r="F20" s="36">
        <v>6.02E-05</v>
      </c>
      <c r="G20" s="36">
        <v>0</v>
      </c>
      <c r="H20" s="37">
        <v>296000</v>
      </c>
      <c r="I20" s="38"/>
      <c r="J20" s="39">
        <f>ROUND((F20*H20)*(1+(G20*0.01)),2)</f>
        <v>17.82</v>
      </c>
    </row>
    <row r="21" spans="1:10" ht="15">
      <c r="A21" s="40"/>
      <c r="B21" s="40"/>
      <c r="C21" s="41"/>
      <c r="D21" s="42" t="s">
        <v>43</v>
      </c>
      <c r="E21" s="43"/>
      <c r="F21" s="40"/>
      <c r="G21" s="44"/>
      <c r="H21" s="44"/>
      <c r="I21" s="45"/>
      <c r="J21" s="46">
        <f>SUM(J20)</f>
        <v>17.82</v>
      </c>
    </row>
  </sheetData>
  <sheetProtection selectLockedCells="1" selectUnlockedCells="1"/>
  <mergeCells count="11">
    <mergeCell ref="A1:J1"/>
    <mergeCell ref="A2:J2"/>
    <mergeCell ref="A3:J3"/>
    <mergeCell ref="A4:J4"/>
    <mergeCell ref="A17:B17"/>
    <mergeCell ref="C17:J17"/>
    <mergeCell ref="A5:J5"/>
    <mergeCell ref="A6:J6"/>
    <mergeCell ref="A7:J7"/>
    <mergeCell ref="A8:B8"/>
    <mergeCell ref="C8:J8"/>
  </mergeCells>
  <printOptions horizontalCentered="1"/>
  <pageMargins left="0.5118055555555555" right="0.5118055555555555" top="0.7875" bottom="0.7875" header="0.5118055555555555" footer="0.5118055555555555"/>
  <pageSetup fitToHeight="0"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Z19"/>
  <sheetViews>
    <sheetView workbookViewId="0" topLeftCell="A1">
      <selection activeCell="A1" sqref="A1:J1"/>
    </sheetView>
  </sheetViews>
  <sheetFormatPr defaultColWidth="9.140625" defaultRowHeight="12.75"/>
  <cols>
    <col min="1" max="1" width="12.421875" style="0" customWidth="1"/>
    <col min="2" max="2" width="11.28125" style="0" customWidth="1"/>
    <col min="3" max="3" width="66.00390625" style="0" customWidth="1"/>
    <col min="4" max="4" width="7.8515625" style="0" customWidth="1"/>
    <col min="5" max="5" width="12.57421875" style="0" customWidth="1"/>
    <col min="6" max="8" width="11.8515625" style="0" customWidth="1"/>
    <col min="11" max="26" width="8.7109375" style="0" customWidth="1"/>
    <col min="27" max="16384" width="14.421875" style="0" customWidth="1"/>
  </cols>
  <sheetData>
    <row r="1" spans="1:26" ht="69" customHeight="1">
      <c r="A1" s="93"/>
      <c r="B1" s="93"/>
      <c r="C1" s="93"/>
      <c r="D1" s="93"/>
      <c r="E1" s="93"/>
      <c r="F1" s="93"/>
      <c r="G1" s="93"/>
      <c r="H1" s="93"/>
      <c r="I1" s="93"/>
      <c r="J1" s="93"/>
      <c r="K1" s="1"/>
      <c r="L1" s="1"/>
      <c r="M1" s="1"/>
      <c r="N1" s="1"/>
      <c r="O1" s="1"/>
      <c r="P1" s="1"/>
      <c r="Q1" s="1"/>
      <c r="R1" s="1"/>
      <c r="S1" s="1"/>
      <c r="T1" s="1"/>
      <c r="U1" s="1"/>
      <c r="V1" s="1"/>
      <c r="W1" s="1"/>
      <c r="X1" s="1"/>
      <c r="Y1" s="1"/>
      <c r="Z1" s="1"/>
    </row>
    <row r="2" spans="1:26" ht="12.75" customHeight="1">
      <c r="A2" s="94" t="s">
        <v>0</v>
      </c>
      <c r="B2" s="94"/>
      <c r="C2" s="94"/>
      <c r="D2" s="94"/>
      <c r="E2" s="94"/>
      <c r="F2" s="94"/>
      <c r="G2" s="94"/>
      <c r="H2" s="94"/>
      <c r="I2" s="94"/>
      <c r="J2" s="94"/>
      <c r="K2" s="1"/>
      <c r="L2" s="1"/>
      <c r="M2" s="1"/>
      <c r="N2" s="1"/>
      <c r="O2" s="1"/>
      <c r="P2" s="1"/>
      <c r="Q2" s="1"/>
      <c r="R2" s="1"/>
      <c r="S2" s="1"/>
      <c r="T2" s="1"/>
      <c r="U2" s="1"/>
      <c r="V2" s="1"/>
      <c r="W2" s="1"/>
      <c r="X2" s="1"/>
      <c r="Y2" s="1"/>
      <c r="Z2" s="1"/>
    </row>
    <row r="3" spans="1:26" ht="12.75" customHeight="1">
      <c r="A3" s="95" t="s">
        <v>1</v>
      </c>
      <c r="B3" s="95"/>
      <c r="C3" s="95"/>
      <c r="D3" s="95"/>
      <c r="E3" s="95"/>
      <c r="F3" s="95"/>
      <c r="G3" s="95"/>
      <c r="H3" s="95"/>
      <c r="I3" s="95"/>
      <c r="J3" s="95"/>
      <c r="K3" s="1"/>
      <c r="L3" s="1"/>
      <c r="M3" s="1"/>
      <c r="N3" s="1"/>
      <c r="O3" s="1"/>
      <c r="P3" s="1"/>
      <c r="Q3" s="1"/>
      <c r="R3" s="1"/>
      <c r="S3" s="1"/>
      <c r="T3" s="1"/>
      <c r="U3" s="1"/>
      <c r="V3" s="1"/>
      <c r="W3" s="1"/>
      <c r="X3" s="1"/>
      <c r="Y3" s="1"/>
      <c r="Z3" s="1"/>
    </row>
    <row r="4" spans="1:26" ht="12.75" customHeight="1">
      <c r="A4" s="96" t="s">
        <v>2</v>
      </c>
      <c r="B4" s="96"/>
      <c r="C4" s="96"/>
      <c r="D4" s="96"/>
      <c r="E4" s="96"/>
      <c r="F4" s="96"/>
      <c r="G4" s="96"/>
      <c r="H4" s="96"/>
      <c r="I4" s="96"/>
      <c r="J4" s="96"/>
      <c r="K4" s="1"/>
      <c r="L4" s="1"/>
      <c r="M4" s="1"/>
      <c r="N4" s="1"/>
      <c r="O4" s="1"/>
      <c r="P4" s="1"/>
      <c r="Q4" s="1"/>
      <c r="R4" s="1"/>
      <c r="S4" s="1"/>
      <c r="T4" s="1"/>
      <c r="U4" s="1"/>
      <c r="V4" s="1"/>
      <c r="W4" s="1"/>
      <c r="X4" s="1"/>
      <c r="Y4" s="1"/>
      <c r="Z4" s="1"/>
    </row>
    <row r="5" spans="1:26" ht="13.5" customHeight="1">
      <c r="A5" s="90" t="s">
        <v>3</v>
      </c>
      <c r="B5" s="90"/>
      <c r="C5" s="90"/>
      <c r="D5" s="90"/>
      <c r="E5" s="90"/>
      <c r="F5" s="90"/>
      <c r="G5" s="90"/>
      <c r="H5" s="90"/>
      <c r="I5" s="90"/>
      <c r="J5" s="90"/>
      <c r="K5" s="1"/>
      <c r="L5" s="1"/>
      <c r="M5" s="1"/>
      <c r="N5" s="1"/>
      <c r="O5" s="1"/>
      <c r="P5" s="1"/>
      <c r="Q5" s="1"/>
      <c r="R5" s="1"/>
      <c r="S5" s="1"/>
      <c r="T5" s="1"/>
      <c r="U5" s="1"/>
      <c r="V5" s="1"/>
      <c r="W5" s="1"/>
      <c r="X5" s="1"/>
      <c r="Y5" s="1"/>
      <c r="Z5" s="1"/>
    </row>
    <row r="6" spans="1:26" ht="12.75" customHeight="1">
      <c r="A6" s="91" t="s">
        <v>116</v>
      </c>
      <c r="B6" s="91"/>
      <c r="C6" s="91"/>
      <c r="D6" s="91"/>
      <c r="E6" s="91"/>
      <c r="F6" s="91"/>
      <c r="G6" s="91"/>
      <c r="H6" s="91"/>
      <c r="I6" s="91"/>
      <c r="J6" s="91"/>
      <c r="K6" s="1"/>
      <c r="L6" s="1"/>
      <c r="M6" s="1"/>
      <c r="N6" s="1"/>
      <c r="O6" s="1"/>
      <c r="P6" s="1"/>
      <c r="Q6" s="1"/>
      <c r="R6" s="1"/>
      <c r="S6" s="1"/>
      <c r="T6" s="1"/>
      <c r="U6" s="1"/>
      <c r="V6" s="1"/>
      <c r="W6" s="1"/>
      <c r="X6" s="1"/>
      <c r="Y6" s="1"/>
      <c r="Z6" s="1"/>
    </row>
    <row r="7" spans="1:26" ht="12.75" customHeight="1">
      <c r="A7" s="111" t="s">
        <v>117</v>
      </c>
      <c r="B7" s="111"/>
      <c r="C7" s="111"/>
      <c r="D7" s="111"/>
      <c r="E7" s="111"/>
      <c r="F7" s="111"/>
      <c r="G7" s="111"/>
      <c r="H7" s="111"/>
      <c r="I7" s="111"/>
      <c r="J7" s="111"/>
      <c r="K7" s="1"/>
      <c r="L7" s="1"/>
      <c r="M7" s="1"/>
      <c r="N7" s="1"/>
      <c r="O7" s="1"/>
      <c r="P7" s="1"/>
      <c r="Q7" s="1"/>
      <c r="R7" s="1"/>
      <c r="S7" s="1"/>
      <c r="T7" s="1"/>
      <c r="U7" s="1"/>
      <c r="V7" s="1"/>
      <c r="W7" s="1"/>
      <c r="X7" s="1"/>
      <c r="Y7" s="1"/>
      <c r="Z7" s="1"/>
    </row>
    <row r="8" spans="1:26" ht="12.75" customHeight="1">
      <c r="A8" s="112" t="s">
        <v>118</v>
      </c>
      <c r="B8" s="112"/>
      <c r="C8" s="112"/>
      <c r="D8" s="112"/>
      <c r="E8" s="113" t="s">
        <v>119</v>
      </c>
      <c r="F8" s="113"/>
      <c r="G8" s="113"/>
      <c r="H8" s="45"/>
      <c r="I8" s="48" t="s">
        <v>120</v>
      </c>
      <c r="J8" s="49" t="s">
        <v>121</v>
      </c>
      <c r="K8" s="1"/>
      <c r="L8" s="1"/>
      <c r="M8" s="1"/>
      <c r="N8" s="1"/>
      <c r="O8" s="1"/>
      <c r="P8" s="1"/>
      <c r="Q8" s="1"/>
      <c r="R8" s="1"/>
      <c r="S8" s="1"/>
      <c r="T8" s="1"/>
      <c r="U8" s="1"/>
      <c r="V8" s="1"/>
      <c r="W8" s="1"/>
      <c r="X8" s="1"/>
      <c r="Y8" s="1"/>
      <c r="Z8" s="1"/>
    </row>
    <row r="9" spans="1:26" ht="12.75" customHeight="1">
      <c r="A9" s="50" t="s">
        <v>122</v>
      </c>
      <c r="B9" s="109" t="s">
        <v>123</v>
      </c>
      <c r="C9" s="109"/>
      <c r="D9" s="109"/>
      <c r="E9" s="110">
        <v>0.0592</v>
      </c>
      <c r="F9" s="110"/>
      <c r="G9" s="110"/>
      <c r="H9" s="45"/>
      <c r="I9" s="51" t="s">
        <v>124</v>
      </c>
      <c r="J9" s="52">
        <v>0.65</v>
      </c>
      <c r="K9" s="1"/>
      <c r="L9" s="1"/>
      <c r="M9" s="1"/>
      <c r="N9" s="1"/>
      <c r="O9" s="1"/>
      <c r="P9" s="1"/>
      <c r="Q9" s="1"/>
      <c r="R9" s="1"/>
      <c r="S9" s="1"/>
      <c r="T9" s="1"/>
      <c r="U9" s="1"/>
      <c r="V9" s="1"/>
      <c r="W9" s="1"/>
      <c r="X9" s="1"/>
      <c r="Y9" s="1"/>
      <c r="Z9" s="1"/>
    </row>
    <row r="10" spans="1:26" ht="12.75" customHeight="1">
      <c r="A10" s="53" t="s">
        <v>125</v>
      </c>
      <c r="B10" s="79" t="s">
        <v>126</v>
      </c>
      <c r="C10" s="79"/>
      <c r="D10" s="79"/>
      <c r="E10" s="106">
        <v>0</v>
      </c>
      <c r="F10" s="106"/>
      <c r="G10" s="106"/>
      <c r="H10" s="45"/>
      <c r="I10" s="54" t="s">
        <v>127</v>
      </c>
      <c r="J10" s="55">
        <v>3</v>
      </c>
      <c r="K10" s="1"/>
      <c r="L10" s="1"/>
      <c r="M10" s="1"/>
      <c r="N10" s="1"/>
      <c r="O10" s="1"/>
      <c r="P10" s="1"/>
      <c r="Q10" s="1"/>
      <c r="R10" s="1"/>
      <c r="S10" s="1"/>
      <c r="T10" s="1"/>
      <c r="U10" s="1"/>
      <c r="V10" s="1"/>
      <c r="W10" s="1"/>
      <c r="X10" s="1"/>
      <c r="Y10" s="1"/>
      <c r="Z10" s="1"/>
    </row>
    <row r="11" spans="1:26" ht="12.75" customHeight="1">
      <c r="A11" s="53" t="s">
        <v>128</v>
      </c>
      <c r="B11" s="79" t="s">
        <v>129</v>
      </c>
      <c r="C11" s="79"/>
      <c r="D11" s="79"/>
      <c r="E11" s="106">
        <v>0</v>
      </c>
      <c r="F11" s="106"/>
      <c r="G11" s="106"/>
      <c r="H11" s="45"/>
      <c r="I11" s="51" t="s">
        <v>130</v>
      </c>
      <c r="J11" s="52">
        <v>5</v>
      </c>
      <c r="K11" s="1"/>
      <c r="L11" s="1"/>
      <c r="M11" s="1"/>
      <c r="N11" s="1"/>
      <c r="O11" s="1"/>
      <c r="P11" s="1"/>
      <c r="Q11" s="1"/>
      <c r="R11" s="1"/>
      <c r="S11" s="1"/>
      <c r="T11" s="1"/>
      <c r="U11" s="1"/>
      <c r="V11" s="1"/>
      <c r="W11" s="1"/>
      <c r="X11" s="1"/>
      <c r="Y11" s="1"/>
      <c r="Z11" s="1"/>
    </row>
    <row r="12" spans="1:26" ht="12.75" customHeight="1">
      <c r="A12" s="53" t="s">
        <v>131</v>
      </c>
      <c r="B12" s="79" t="s">
        <v>132</v>
      </c>
      <c r="C12" s="79"/>
      <c r="D12" s="79"/>
      <c r="E12" s="106">
        <v>0</v>
      </c>
      <c r="F12" s="106"/>
      <c r="G12" s="106"/>
      <c r="H12" s="45"/>
      <c r="I12" s="56" t="s">
        <v>133</v>
      </c>
      <c r="J12" s="57">
        <f>SUM(J9:J11)</f>
        <v>8.65</v>
      </c>
      <c r="K12" s="1"/>
      <c r="L12" s="1"/>
      <c r="M12" s="1"/>
      <c r="N12" s="1"/>
      <c r="O12" s="1"/>
      <c r="P12" s="1"/>
      <c r="Q12" s="1"/>
      <c r="R12" s="1"/>
      <c r="S12" s="1"/>
      <c r="T12" s="1"/>
      <c r="U12" s="1"/>
      <c r="V12" s="1"/>
      <c r="W12" s="1"/>
      <c r="X12" s="1"/>
      <c r="Y12" s="1"/>
      <c r="Z12" s="1"/>
    </row>
    <row r="13" spans="1:26" ht="12.75" customHeight="1">
      <c r="A13" s="53" t="s">
        <v>109</v>
      </c>
      <c r="B13" s="79" t="s">
        <v>134</v>
      </c>
      <c r="C13" s="79"/>
      <c r="D13" s="79"/>
      <c r="E13" s="106">
        <v>0.0349</v>
      </c>
      <c r="F13" s="106"/>
      <c r="G13" s="106"/>
      <c r="H13" s="45"/>
      <c r="I13" s="58"/>
      <c r="J13" s="45"/>
      <c r="K13" s="1"/>
      <c r="L13" s="1"/>
      <c r="M13" s="1"/>
      <c r="N13" s="1"/>
      <c r="O13" s="1"/>
      <c r="P13" s="1"/>
      <c r="Q13" s="1"/>
      <c r="R13" s="1"/>
      <c r="S13" s="1"/>
      <c r="T13" s="1"/>
      <c r="U13" s="1"/>
      <c r="V13" s="1"/>
      <c r="W13" s="1"/>
      <c r="X13" s="1"/>
      <c r="Y13" s="1"/>
      <c r="Z13" s="1"/>
    </row>
    <row r="14" spans="1:26" ht="12.75" customHeight="1">
      <c r="A14" s="59" t="s">
        <v>135</v>
      </c>
      <c r="B14" s="107" t="s">
        <v>136</v>
      </c>
      <c r="C14" s="107"/>
      <c r="D14" s="107"/>
      <c r="E14" s="108">
        <v>0.08650000000000001</v>
      </c>
      <c r="F14" s="108"/>
      <c r="G14" s="108"/>
      <c r="H14" s="45"/>
      <c r="I14" s="58"/>
      <c r="J14" s="45"/>
      <c r="K14" s="1"/>
      <c r="L14" s="1"/>
      <c r="M14" s="1"/>
      <c r="N14" s="1"/>
      <c r="O14" s="1"/>
      <c r="P14" s="1"/>
      <c r="Q14" s="1"/>
      <c r="R14" s="1"/>
      <c r="S14" s="1"/>
      <c r="T14" s="1"/>
      <c r="U14" s="1"/>
      <c r="V14" s="1"/>
      <c r="W14" s="1"/>
      <c r="X14" s="1"/>
      <c r="Y14" s="1"/>
      <c r="Z14" s="1"/>
    </row>
    <row r="15" spans="1:26" ht="12.75" customHeight="1">
      <c r="A15" s="45"/>
      <c r="B15" s="105"/>
      <c r="C15" s="105"/>
      <c r="D15" s="105"/>
      <c r="E15" s="105"/>
      <c r="F15" s="105"/>
      <c r="G15" s="105"/>
      <c r="H15" s="45"/>
      <c r="I15" s="58"/>
      <c r="J15" s="45"/>
      <c r="K15" s="1"/>
      <c r="L15" s="1"/>
      <c r="M15" s="1"/>
      <c r="N15" s="1"/>
      <c r="O15" s="1"/>
      <c r="P15" s="1"/>
      <c r="Q15" s="1"/>
      <c r="R15" s="1"/>
      <c r="S15" s="1"/>
      <c r="T15" s="1"/>
      <c r="U15" s="1"/>
      <c r="V15" s="1"/>
      <c r="W15" s="1"/>
      <c r="X15" s="1"/>
      <c r="Y15" s="1"/>
      <c r="Z15" s="1"/>
    </row>
    <row r="16" spans="1:26" ht="12.75" customHeight="1">
      <c r="A16" s="60" t="s">
        <v>137</v>
      </c>
      <c r="B16" s="78">
        <f>((((1+SUM(E9:G11))*(1+E12)*(1+E13))/(1-E14))-1)*100</f>
        <v>19.99628680897645</v>
      </c>
      <c r="C16" s="78"/>
      <c r="D16" s="78"/>
      <c r="E16" s="105"/>
      <c r="F16" s="105"/>
      <c r="G16" s="105"/>
      <c r="H16" s="45"/>
      <c r="I16" s="58"/>
      <c r="J16" s="45"/>
      <c r="K16" s="1"/>
      <c r="L16" s="1"/>
      <c r="M16" s="1"/>
      <c r="N16" s="1"/>
      <c r="O16" s="1"/>
      <c r="P16" s="1"/>
      <c r="Q16" s="1"/>
      <c r="R16" s="1"/>
      <c r="S16" s="1"/>
      <c r="T16" s="1"/>
      <c r="U16" s="1"/>
      <c r="V16" s="1"/>
      <c r="W16" s="1"/>
      <c r="X16" s="1"/>
      <c r="Y16" s="1"/>
      <c r="Z16" s="1"/>
    </row>
    <row r="17" spans="1:26" ht="12.75" customHeight="1">
      <c r="A17" s="45"/>
      <c r="B17" s="105"/>
      <c r="C17" s="105"/>
      <c r="D17" s="105"/>
      <c r="E17" s="105"/>
      <c r="F17" s="105"/>
      <c r="G17" s="105"/>
      <c r="H17" s="45"/>
      <c r="I17" s="58"/>
      <c r="J17" s="45"/>
      <c r="K17" s="1"/>
      <c r="L17" s="1"/>
      <c r="M17" s="1"/>
      <c r="N17" s="1"/>
      <c r="O17" s="1"/>
      <c r="P17" s="1"/>
      <c r="Q17" s="1"/>
      <c r="R17" s="1"/>
      <c r="S17" s="1"/>
      <c r="T17" s="1"/>
      <c r="U17" s="1"/>
      <c r="V17" s="1"/>
      <c r="W17" s="1"/>
      <c r="X17" s="1"/>
      <c r="Y17" s="1"/>
      <c r="Z17" s="1"/>
    </row>
    <row r="18" spans="1:26" ht="12.75" customHeight="1">
      <c r="A18" s="76" t="s">
        <v>138</v>
      </c>
      <c r="B18" s="76"/>
      <c r="C18" s="76"/>
      <c r="D18" s="76"/>
      <c r="E18" s="76"/>
      <c r="F18" s="76"/>
      <c r="G18" s="76"/>
      <c r="H18" s="76"/>
      <c r="I18" s="76"/>
      <c r="J18" s="76"/>
      <c r="K18" s="1"/>
      <c r="L18" s="1"/>
      <c r="M18" s="1"/>
      <c r="N18" s="1"/>
      <c r="O18" s="1"/>
      <c r="P18" s="1"/>
      <c r="Q18" s="1"/>
      <c r="R18" s="1"/>
      <c r="S18" s="1"/>
      <c r="T18" s="1"/>
      <c r="U18" s="1"/>
      <c r="V18" s="1"/>
      <c r="W18" s="1"/>
      <c r="X18" s="1"/>
      <c r="Y18" s="1"/>
      <c r="Z18" s="1"/>
    </row>
    <row r="19" spans="1:10" ht="12.75">
      <c r="A19" s="77"/>
      <c r="B19" s="77"/>
      <c r="C19" s="77"/>
      <c r="D19" s="77"/>
      <c r="E19" s="77"/>
      <c r="F19" s="77"/>
      <c r="G19" s="77"/>
      <c r="H19" s="77"/>
      <c r="I19" s="77"/>
      <c r="J19" s="77"/>
    </row>
  </sheetData>
  <sheetProtection selectLockedCells="1" selectUnlockedCells="1"/>
  <mergeCells count="28">
    <mergeCell ref="A1:J1"/>
    <mergeCell ref="A2:J2"/>
    <mergeCell ref="A3:J3"/>
    <mergeCell ref="A4:J4"/>
    <mergeCell ref="A5:J5"/>
    <mergeCell ref="A6:J6"/>
    <mergeCell ref="A7:J7"/>
    <mergeCell ref="A8:D8"/>
    <mergeCell ref="E8:G8"/>
    <mergeCell ref="B9:D9"/>
    <mergeCell ref="E9:G9"/>
    <mergeCell ref="B10:D10"/>
    <mergeCell ref="E10:G10"/>
    <mergeCell ref="B11:D11"/>
    <mergeCell ref="E11:G11"/>
    <mergeCell ref="B12:D12"/>
    <mergeCell ref="E12:G12"/>
    <mergeCell ref="B13:D13"/>
    <mergeCell ref="E13:G13"/>
    <mergeCell ref="B14:D14"/>
    <mergeCell ref="E14:G14"/>
    <mergeCell ref="B17:D17"/>
    <mergeCell ref="E17:G17"/>
    <mergeCell ref="A18:J19"/>
    <mergeCell ref="B15:D15"/>
    <mergeCell ref="E15:G15"/>
    <mergeCell ref="B16:D16"/>
    <mergeCell ref="E16:G16"/>
  </mergeCells>
  <printOptions/>
  <pageMargins left="0.5118055555555555" right="0.5118055555555555" top="0.7875" bottom="0.7875" header="0.5118055555555555" footer="0.5118055555555555"/>
  <pageSetup fitToHeight="0"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Z49"/>
  <sheetViews>
    <sheetView tabSelected="1" workbookViewId="0" topLeftCell="A1">
      <selection activeCell="E40" sqref="E40"/>
    </sheetView>
  </sheetViews>
  <sheetFormatPr defaultColWidth="9.140625" defaultRowHeight="12.75"/>
  <cols>
    <col min="1" max="1" width="9.57421875" style="0" customWidth="1"/>
    <col min="2" max="2" width="18.421875" style="0" customWidth="1"/>
    <col min="3" max="3" width="12.140625" style="0" customWidth="1"/>
    <col min="4" max="4" width="81.28125" style="0" customWidth="1"/>
    <col min="5" max="5" width="13.140625" style="0" customWidth="1"/>
    <col min="6" max="6" width="9.57421875" style="0" customWidth="1"/>
    <col min="7" max="7" width="11.140625" style="0" customWidth="1"/>
    <col min="8" max="8" width="13.140625" style="0" customWidth="1"/>
    <col min="10" max="10" width="14.28125" style="0" customWidth="1"/>
    <col min="11" max="26" width="8.7109375" style="0" customWidth="1"/>
    <col min="27" max="16384" width="14.421875" style="0" customWidth="1"/>
  </cols>
  <sheetData>
    <row r="1" spans="1:26" ht="69" customHeight="1">
      <c r="A1" s="93"/>
      <c r="B1" s="93"/>
      <c r="C1" s="93"/>
      <c r="D1" s="93"/>
      <c r="E1" s="93"/>
      <c r="F1" s="93"/>
      <c r="G1" s="93"/>
      <c r="H1" s="93"/>
      <c r="I1" s="1"/>
      <c r="J1" s="1"/>
      <c r="K1" s="1"/>
      <c r="L1" s="1"/>
      <c r="M1" s="1"/>
      <c r="N1" s="1"/>
      <c r="O1" s="1"/>
      <c r="P1" s="1"/>
      <c r="Q1" s="1"/>
      <c r="R1" s="1"/>
      <c r="S1" s="1"/>
      <c r="T1" s="1"/>
      <c r="U1" s="1"/>
      <c r="V1" s="1"/>
      <c r="W1" s="1"/>
      <c r="X1" s="1"/>
      <c r="Y1" s="1"/>
      <c r="Z1" s="1"/>
    </row>
    <row r="2" spans="1:26" ht="12.75" customHeight="1">
      <c r="A2" s="94" t="s">
        <v>0</v>
      </c>
      <c r="B2" s="94"/>
      <c r="C2" s="94"/>
      <c r="D2" s="94"/>
      <c r="E2" s="94"/>
      <c r="F2" s="94"/>
      <c r="G2" s="94"/>
      <c r="H2" s="94"/>
      <c r="I2" s="1"/>
      <c r="J2" s="1"/>
      <c r="K2" s="1"/>
      <c r="L2" s="1"/>
      <c r="M2" s="1"/>
      <c r="N2" s="1"/>
      <c r="O2" s="1"/>
      <c r="P2" s="1"/>
      <c r="Q2" s="1"/>
      <c r="R2" s="1"/>
      <c r="S2" s="1"/>
      <c r="T2" s="1"/>
      <c r="U2" s="1"/>
      <c r="V2" s="1"/>
      <c r="W2" s="1"/>
      <c r="X2" s="1"/>
      <c r="Y2" s="1"/>
      <c r="Z2" s="1"/>
    </row>
    <row r="3" spans="1:26" ht="12.75" customHeight="1">
      <c r="A3" s="95" t="s">
        <v>1</v>
      </c>
      <c r="B3" s="95"/>
      <c r="C3" s="95"/>
      <c r="D3" s="95"/>
      <c r="E3" s="95"/>
      <c r="F3" s="95"/>
      <c r="G3" s="95"/>
      <c r="H3" s="95"/>
      <c r="I3" s="1"/>
      <c r="J3" s="1"/>
      <c r="K3" s="1"/>
      <c r="L3" s="1"/>
      <c r="M3" s="1"/>
      <c r="N3" s="1"/>
      <c r="O3" s="1"/>
      <c r="P3" s="1"/>
      <c r="Q3" s="1"/>
      <c r="R3" s="1"/>
      <c r="S3" s="1"/>
      <c r="T3" s="1"/>
      <c r="U3" s="1"/>
      <c r="V3" s="1"/>
      <c r="W3" s="1"/>
      <c r="X3" s="1"/>
      <c r="Y3" s="1"/>
      <c r="Z3" s="1"/>
    </row>
    <row r="4" spans="1:26" ht="12.75" customHeight="1">
      <c r="A4" s="96" t="s">
        <v>2</v>
      </c>
      <c r="B4" s="96"/>
      <c r="C4" s="96"/>
      <c r="D4" s="96"/>
      <c r="E4" s="96"/>
      <c r="F4" s="96"/>
      <c r="G4" s="96"/>
      <c r="H4" s="96"/>
      <c r="I4" s="1"/>
      <c r="J4" s="1"/>
      <c r="K4" s="1"/>
      <c r="L4" s="1"/>
      <c r="M4" s="1"/>
      <c r="N4" s="1"/>
      <c r="O4" s="1"/>
      <c r="P4" s="1"/>
      <c r="Q4" s="1"/>
      <c r="R4" s="1"/>
      <c r="S4" s="1"/>
      <c r="T4" s="1"/>
      <c r="U4" s="1"/>
      <c r="V4" s="1"/>
      <c r="W4" s="1"/>
      <c r="X4" s="1"/>
      <c r="Y4" s="1"/>
      <c r="Z4" s="1"/>
    </row>
    <row r="5" spans="1:26" ht="13.5" customHeight="1">
      <c r="A5" s="90" t="s">
        <v>3</v>
      </c>
      <c r="B5" s="90"/>
      <c r="C5" s="90"/>
      <c r="D5" s="90"/>
      <c r="E5" s="90"/>
      <c r="F5" s="90"/>
      <c r="G5" s="90"/>
      <c r="H5" s="90"/>
      <c r="I5" s="1"/>
      <c r="J5" s="1"/>
      <c r="K5" s="1"/>
      <c r="L5" s="1"/>
      <c r="M5" s="1"/>
      <c r="N5" s="1"/>
      <c r="O5" s="1"/>
      <c r="P5" s="1"/>
      <c r="Q5" s="1"/>
      <c r="R5" s="1"/>
      <c r="S5" s="1"/>
      <c r="T5" s="1"/>
      <c r="U5" s="1"/>
      <c r="V5" s="1"/>
      <c r="W5" s="1"/>
      <c r="X5" s="1"/>
      <c r="Y5" s="1"/>
      <c r="Z5" s="1"/>
    </row>
    <row r="6" spans="1:26" ht="12.75" customHeight="1">
      <c r="A6" s="91" t="s">
        <v>139</v>
      </c>
      <c r="B6" s="91"/>
      <c r="C6" s="91"/>
      <c r="D6" s="91"/>
      <c r="E6" s="91"/>
      <c r="F6" s="91"/>
      <c r="G6" s="91"/>
      <c r="H6" s="91"/>
      <c r="I6" s="1"/>
      <c r="J6" s="1"/>
      <c r="K6" s="1"/>
      <c r="L6" s="1"/>
      <c r="M6" s="1"/>
      <c r="N6" s="1"/>
      <c r="O6" s="1"/>
      <c r="P6" s="1"/>
      <c r="Q6" s="1"/>
      <c r="R6" s="1"/>
      <c r="S6" s="1"/>
      <c r="T6" s="1"/>
      <c r="U6" s="1"/>
      <c r="V6" s="1"/>
      <c r="W6" s="1"/>
      <c r="X6" s="1"/>
      <c r="Y6" s="1"/>
      <c r="Z6" s="1"/>
    </row>
    <row r="7" spans="1:26" ht="12.75" customHeight="1">
      <c r="A7" s="92" t="s">
        <v>140</v>
      </c>
      <c r="B7" s="92"/>
      <c r="C7" s="92"/>
      <c r="D7" s="92"/>
      <c r="E7" s="92"/>
      <c r="F7" s="92"/>
      <c r="G7" s="92"/>
      <c r="H7" s="92"/>
      <c r="I7" s="1"/>
      <c r="J7" s="1"/>
      <c r="K7" s="1"/>
      <c r="L7" s="1"/>
      <c r="M7" s="1"/>
      <c r="N7" s="1"/>
      <c r="O7" s="1"/>
      <c r="P7" s="1"/>
      <c r="Q7" s="1"/>
      <c r="R7" s="1"/>
      <c r="S7" s="1"/>
      <c r="T7" s="1"/>
      <c r="U7" s="1"/>
      <c r="V7" s="1"/>
      <c r="W7" s="1"/>
      <c r="X7" s="1"/>
      <c r="Y7" s="1"/>
      <c r="Z7" s="1"/>
    </row>
    <row r="8" spans="1:26" ht="12.75" customHeight="1">
      <c r="A8" s="80" t="s">
        <v>5</v>
      </c>
      <c r="B8" s="80"/>
      <c r="C8" s="80"/>
      <c r="D8" s="80"/>
      <c r="E8" s="80"/>
      <c r="F8" s="80"/>
      <c r="G8" s="80"/>
      <c r="H8" s="80"/>
      <c r="I8" s="1"/>
      <c r="J8" s="1"/>
      <c r="K8" s="1"/>
      <c r="L8" s="1"/>
      <c r="M8" s="1"/>
      <c r="N8" s="1"/>
      <c r="O8" s="1"/>
      <c r="P8" s="1"/>
      <c r="Q8" s="1"/>
      <c r="R8" s="1"/>
      <c r="S8" s="1"/>
      <c r="T8" s="1"/>
      <c r="U8" s="1"/>
      <c r="V8" s="1"/>
      <c r="W8" s="1"/>
      <c r="X8" s="1"/>
      <c r="Y8" s="1"/>
      <c r="Z8" s="1"/>
    </row>
    <row r="9" spans="1:26" ht="12.75" customHeight="1">
      <c r="A9" s="61" t="s">
        <v>6</v>
      </c>
      <c r="B9" s="62" t="s">
        <v>7</v>
      </c>
      <c r="C9" s="62" t="s">
        <v>8</v>
      </c>
      <c r="D9" s="61" t="s">
        <v>9</v>
      </c>
      <c r="E9" s="2" t="s">
        <v>11</v>
      </c>
      <c r="F9" s="2" t="s">
        <v>12</v>
      </c>
      <c r="G9" s="3" t="s">
        <v>141</v>
      </c>
      <c r="H9" s="3" t="s">
        <v>142</v>
      </c>
      <c r="I9" s="1"/>
      <c r="J9" s="1"/>
      <c r="K9" s="1"/>
      <c r="L9" s="1"/>
      <c r="M9" s="1"/>
      <c r="N9" s="1"/>
      <c r="O9" s="1"/>
      <c r="P9" s="1"/>
      <c r="Q9" s="1"/>
      <c r="R9" s="1"/>
      <c r="S9" s="1"/>
      <c r="T9" s="1"/>
      <c r="U9" s="1"/>
      <c r="V9" s="1"/>
      <c r="W9" s="1"/>
      <c r="X9" s="1"/>
      <c r="Y9" s="1"/>
      <c r="Z9" s="1"/>
    </row>
    <row r="10" spans="1:26" ht="84">
      <c r="A10" s="63">
        <v>1</v>
      </c>
      <c r="B10" s="64" t="s">
        <v>13</v>
      </c>
      <c r="C10" s="63" t="s">
        <v>14</v>
      </c>
      <c r="D10" s="65" t="s">
        <v>143</v>
      </c>
      <c r="E10" s="7" t="s">
        <v>17</v>
      </c>
      <c r="F10" s="5">
        <f>Memorial_Calculo!G10</f>
        <v>6</v>
      </c>
      <c r="G10" s="66">
        <f>Pesquisas_Preço!G9</f>
        <v>1719.4399999999998</v>
      </c>
      <c r="H10" s="67">
        <f aca="true" t="shared" si="0" ref="H10:H18">G10*F10</f>
        <v>10316.64</v>
      </c>
      <c r="I10" s="1"/>
      <c r="J10" s="8"/>
      <c r="K10" s="1"/>
      <c r="L10" s="1"/>
      <c r="M10" s="1"/>
      <c r="N10" s="1"/>
      <c r="O10" s="1"/>
      <c r="P10" s="1"/>
      <c r="Q10" s="1"/>
      <c r="R10" s="1"/>
      <c r="S10" s="1"/>
      <c r="T10" s="1"/>
      <c r="U10" s="1"/>
      <c r="V10" s="1"/>
      <c r="W10" s="1"/>
      <c r="X10" s="1"/>
      <c r="Y10" s="1"/>
      <c r="Z10" s="1"/>
    </row>
    <row r="11" spans="1:26" ht="52.5">
      <c r="A11" s="63">
        <f>A10+1</f>
        <v>2</v>
      </c>
      <c r="B11" s="64" t="s">
        <v>13</v>
      </c>
      <c r="C11" s="63" t="s">
        <v>22</v>
      </c>
      <c r="D11" s="65" t="s">
        <v>144</v>
      </c>
      <c r="E11" s="7" t="s">
        <v>17</v>
      </c>
      <c r="F11" s="5">
        <f>Memorial_Calculo!G15</f>
        <v>6</v>
      </c>
      <c r="G11" s="66">
        <f>Pesquisas_Preço!G13</f>
        <v>1333.25</v>
      </c>
      <c r="H11" s="67">
        <f t="shared" si="0"/>
        <v>7999.5</v>
      </c>
      <c r="I11" s="1"/>
      <c r="J11" s="1"/>
      <c r="K11" s="1"/>
      <c r="L11" s="1"/>
      <c r="M11" s="1"/>
      <c r="N11" s="1"/>
      <c r="O11" s="1"/>
      <c r="P11" s="1"/>
      <c r="Q11" s="1"/>
      <c r="R11" s="1"/>
      <c r="S11" s="1"/>
      <c r="T11" s="1"/>
      <c r="U11" s="1"/>
      <c r="V11" s="1"/>
      <c r="W11" s="1"/>
      <c r="X11" s="1"/>
      <c r="Y11" s="1"/>
      <c r="Z11" s="1"/>
    </row>
    <row r="12" spans="1:26" ht="42">
      <c r="A12" s="63">
        <f>A11+1</f>
        <v>3</v>
      </c>
      <c r="B12" s="64" t="s">
        <v>13</v>
      </c>
      <c r="C12" s="63" t="s">
        <v>27</v>
      </c>
      <c r="D12" s="65" t="s">
        <v>145</v>
      </c>
      <c r="E12" s="7" t="s">
        <v>17</v>
      </c>
      <c r="F12" s="5">
        <f>Memorial_Calculo!G18</f>
        <v>6</v>
      </c>
      <c r="G12" s="66">
        <f>Pesquisas_Preço!G17</f>
        <v>2776.9366666666665</v>
      </c>
      <c r="H12" s="67">
        <f t="shared" si="0"/>
        <v>16661.62</v>
      </c>
      <c r="I12" s="1"/>
      <c r="J12" s="8"/>
      <c r="K12" s="1"/>
      <c r="L12" s="1"/>
      <c r="M12" s="1"/>
      <c r="N12" s="1"/>
      <c r="O12" s="1"/>
      <c r="P12" s="1"/>
      <c r="Q12" s="1"/>
      <c r="R12" s="1"/>
      <c r="S12" s="1"/>
      <c r="T12" s="1"/>
      <c r="U12" s="1"/>
      <c r="V12" s="1"/>
      <c r="W12" s="1"/>
      <c r="X12" s="1"/>
      <c r="Y12" s="1"/>
      <c r="Z12" s="1"/>
    </row>
    <row r="13" spans="1:26" ht="12.75">
      <c r="A13" s="63">
        <f>A12+1</f>
        <v>4</v>
      </c>
      <c r="B13" s="64" t="s">
        <v>33</v>
      </c>
      <c r="C13" s="64" t="s">
        <v>34</v>
      </c>
      <c r="D13" s="9" t="s">
        <v>35</v>
      </c>
      <c r="E13" s="7" t="s">
        <v>37</v>
      </c>
      <c r="F13" s="5">
        <f>Memorial_Calculo!G22</f>
        <v>1</v>
      </c>
      <c r="G13" s="66">
        <v>1405.48</v>
      </c>
      <c r="H13" s="67">
        <f t="shared" si="0"/>
        <v>1405.48</v>
      </c>
      <c r="I13" s="1"/>
      <c r="J13" s="1"/>
      <c r="K13" s="1"/>
      <c r="L13" s="1"/>
      <c r="M13" s="1"/>
      <c r="N13" s="1"/>
      <c r="O13" s="1"/>
      <c r="P13" s="1"/>
      <c r="Q13" s="1"/>
      <c r="R13" s="1"/>
      <c r="S13" s="1"/>
      <c r="T13" s="1"/>
      <c r="U13" s="1"/>
      <c r="V13" s="1"/>
      <c r="W13" s="1"/>
      <c r="X13" s="1"/>
      <c r="Y13" s="1"/>
      <c r="Z13" s="1"/>
    </row>
    <row r="14" spans="1:26" ht="12.75" customHeight="1">
      <c r="A14" s="63">
        <f>A13+1</f>
        <v>5</v>
      </c>
      <c r="B14" s="64" t="s">
        <v>33</v>
      </c>
      <c r="C14" s="64" t="s">
        <v>38</v>
      </c>
      <c r="D14" s="9" t="s">
        <v>39</v>
      </c>
      <c r="E14" s="7" t="s">
        <v>37</v>
      </c>
      <c r="F14" s="5">
        <f>Memorial_Calculo!G23</f>
        <v>1</v>
      </c>
      <c r="G14" s="66">
        <v>1736.65</v>
      </c>
      <c r="H14" s="67">
        <f t="shared" si="0"/>
        <v>1736.65</v>
      </c>
      <c r="I14" s="1"/>
      <c r="J14" s="1"/>
      <c r="K14" s="1"/>
      <c r="L14" s="1"/>
      <c r="M14" s="1"/>
      <c r="N14" s="1"/>
      <c r="O14" s="1"/>
      <c r="P14" s="1"/>
      <c r="Q14" s="1"/>
      <c r="R14" s="1"/>
      <c r="S14" s="1"/>
      <c r="T14" s="1"/>
      <c r="U14" s="1"/>
      <c r="V14" s="1"/>
      <c r="W14" s="1"/>
      <c r="X14" s="1"/>
      <c r="Y14" s="1"/>
      <c r="Z14" s="1"/>
    </row>
    <row r="15" spans="1:26" ht="21">
      <c r="A15" s="63">
        <v>6</v>
      </c>
      <c r="B15" s="64" t="s">
        <v>33</v>
      </c>
      <c r="C15" s="68" t="s">
        <v>40</v>
      </c>
      <c r="D15" s="69" t="s">
        <v>41</v>
      </c>
      <c r="E15" s="7" t="s">
        <v>43</v>
      </c>
      <c r="F15" s="5">
        <f>Memorial_Calculo!G24</f>
        <v>24</v>
      </c>
      <c r="G15" s="66">
        <v>230.27</v>
      </c>
      <c r="H15" s="67">
        <f t="shared" si="0"/>
        <v>5526.4800000000005</v>
      </c>
      <c r="I15" s="1"/>
      <c r="J15" s="1"/>
      <c r="K15" s="1"/>
      <c r="L15" s="1"/>
      <c r="M15" s="1"/>
      <c r="N15" s="1"/>
      <c r="O15" s="1"/>
      <c r="P15" s="1"/>
      <c r="Q15" s="1"/>
      <c r="R15" s="1"/>
      <c r="S15" s="1"/>
      <c r="T15" s="1"/>
      <c r="U15" s="1"/>
      <c r="V15" s="1"/>
      <c r="W15" s="1"/>
      <c r="X15" s="1"/>
      <c r="Y15" s="1"/>
      <c r="Z15" s="1"/>
    </row>
    <row r="16" spans="1:26" ht="21">
      <c r="A16" s="63">
        <v>7</v>
      </c>
      <c r="B16" s="64" t="s">
        <v>33</v>
      </c>
      <c r="C16" s="63" t="s">
        <v>44</v>
      </c>
      <c r="D16" s="69" t="s">
        <v>45</v>
      </c>
      <c r="E16" s="7" t="s">
        <v>43</v>
      </c>
      <c r="F16" s="5">
        <f>Memorial_Calculo!G25</f>
        <v>120</v>
      </c>
      <c r="G16" s="66">
        <v>31.21</v>
      </c>
      <c r="H16" s="67">
        <f t="shared" si="0"/>
        <v>3745.2000000000003</v>
      </c>
      <c r="I16" s="1"/>
      <c r="J16" s="1"/>
      <c r="K16" s="1"/>
      <c r="L16" s="1"/>
      <c r="M16" s="1"/>
      <c r="N16" s="1"/>
      <c r="O16" s="1"/>
      <c r="P16" s="1"/>
      <c r="Q16" s="1"/>
      <c r="R16" s="1"/>
      <c r="S16" s="1"/>
      <c r="T16" s="1"/>
      <c r="U16" s="1"/>
      <c r="V16" s="1"/>
      <c r="W16" s="1"/>
      <c r="X16" s="1"/>
      <c r="Y16" s="1"/>
      <c r="Z16" s="1"/>
    </row>
    <row r="17" spans="1:26" ht="21">
      <c r="A17" s="63">
        <v>8</v>
      </c>
      <c r="B17" s="64" t="s">
        <v>33</v>
      </c>
      <c r="C17" s="63" t="s">
        <v>47</v>
      </c>
      <c r="D17" s="69" t="s">
        <v>48</v>
      </c>
      <c r="E17" s="7" t="s">
        <v>43</v>
      </c>
      <c r="F17" s="5">
        <f>Memorial_Calculo!G26</f>
        <v>24</v>
      </c>
      <c r="G17" s="66">
        <f>Composições!J15</f>
        <v>571.5200000000001</v>
      </c>
      <c r="H17" s="67">
        <f t="shared" si="0"/>
        <v>13716.480000000003</v>
      </c>
      <c r="I17" s="1"/>
      <c r="J17" s="1"/>
      <c r="K17" s="1"/>
      <c r="L17" s="1"/>
      <c r="M17" s="1"/>
      <c r="N17" s="1"/>
      <c r="O17" s="1"/>
      <c r="P17" s="1"/>
      <c r="Q17" s="1"/>
      <c r="R17" s="1"/>
      <c r="S17" s="1"/>
      <c r="T17" s="1"/>
      <c r="U17" s="1"/>
      <c r="V17" s="1"/>
      <c r="W17" s="1"/>
      <c r="X17" s="1"/>
      <c r="Y17" s="1"/>
      <c r="Z17" s="1"/>
    </row>
    <row r="18" spans="1:26" ht="21">
      <c r="A18" s="63">
        <v>9</v>
      </c>
      <c r="B18" s="64" t="s">
        <v>33</v>
      </c>
      <c r="C18" s="63" t="s">
        <v>50</v>
      </c>
      <c r="D18" s="69" t="s">
        <v>51</v>
      </c>
      <c r="E18" s="7" t="s">
        <v>43</v>
      </c>
      <c r="F18" s="5">
        <f>Memorial_Calculo!G27</f>
        <v>120</v>
      </c>
      <c r="G18" s="66">
        <f>Composições!J21</f>
        <v>17.82</v>
      </c>
      <c r="H18" s="67">
        <f t="shared" si="0"/>
        <v>2138.4</v>
      </c>
      <c r="I18" s="1"/>
      <c r="J18" s="1"/>
      <c r="K18" s="1"/>
      <c r="L18" s="1"/>
      <c r="M18" s="1"/>
      <c r="N18" s="1"/>
      <c r="O18" s="1"/>
      <c r="P18" s="1"/>
      <c r="Q18" s="1"/>
      <c r="R18" s="1"/>
      <c r="S18" s="1"/>
      <c r="T18" s="1"/>
      <c r="U18" s="1"/>
      <c r="V18" s="1"/>
      <c r="W18" s="1"/>
      <c r="X18" s="1"/>
      <c r="Y18" s="1"/>
      <c r="Z18" s="1"/>
    </row>
    <row r="19" spans="1:26" ht="12.75" customHeight="1">
      <c r="A19" s="81" t="s">
        <v>146</v>
      </c>
      <c r="B19" s="81"/>
      <c r="C19" s="81"/>
      <c r="D19" s="81"/>
      <c r="E19" s="81"/>
      <c r="F19" s="81"/>
      <c r="G19" s="81"/>
      <c r="H19" s="70">
        <f>SUM(H10:H18)</f>
        <v>63246.450000000004</v>
      </c>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80" t="s">
        <v>53</v>
      </c>
      <c r="B21" s="80"/>
      <c r="C21" s="80"/>
      <c r="D21" s="80"/>
      <c r="E21" s="80"/>
      <c r="F21" s="80"/>
      <c r="G21" s="80"/>
      <c r="H21" s="80"/>
      <c r="I21" s="1"/>
      <c r="J21" s="1"/>
      <c r="K21" s="1"/>
      <c r="L21" s="1"/>
      <c r="M21" s="1"/>
      <c r="N21" s="1"/>
      <c r="O21" s="1"/>
      <c r="P21" s="1"/>
      <c r="Q21" s="1"/>
      <c r="R21" s="1"/>
      <c r="S21" s="1"/>
      <c r="T21" s="1"/>
      <c r="U21" s="1"/>
      <c r="V21" s="1"/>
      <c r="W21" s="1"/>
      <c r="X21" s="1"/>
      <c r="Y21" s="1"/>
      <c r="Z21" s="1"/>
    </row>
    <row r="22" spans="1:26" ht="12.75" customHeight="1">
      <c r="A22" s="2" t="s">
        <v>6</v>
      </c>
      <c r="B22" s="3" t="s">
        <v>7</v>
      </c>
      <c r="C22" s="3" t="s">
        <v>8</v>
      </c>
      <c r="D22" s="2" t="s">
        <v>9</v>
      </c>
      <c r="E22" s="2" t="s">
        <v>11</v>
      </c>
      <c r="F22" s="2" t="s">
        <v>12</v>
      </c>
      <c r="G22" s="3" t="s">
        <v>141</v>
      </c>
      <c r="H22" s="3" t="s">
        <v>142</v>
      </c>
      <c r="I22" s="1"/>
      <c r="J22" s="1"/>
      <c r="K22" s="1"/>
      <c r="L22" s="1"/>
      <c r="M22" s="1"/>
      <c r="N22" s="1"/>
      <c r="O22" s="1"/>
      <c r="P22" s="1"/>
      <c r="Q22" s="1"/>
      <c r="R22" s="1"/>
      <c r="S22" s="1"/>
      <c r="T22" s="1"/>
      <c r="U22" s="1"/>
      <c r="V22" s="1"/>
      <c r="W22" s="1"/>
      <c r="X22" s="1"/>
      <c r="Y22" s="1"/>
      <c r="Z22" s="1"/>
    </row>
    <row r="23" spans="1:26" ht="12.75" customHeight="1">
      <c r="A23" s="4">
        <v>10</v>
      </c>
      <c r="B23" s="5" t="s">
        <v>147</v>
      </c>
      <c r="C23" s="5">
        <v>14712</v>
      </c>
      <c r="D23" s="10" t="s">
        <v>54</v>
      </c>
      <c r="E23" s="7" t="s">
        <v>56</v>
      </c>
      <c r="F23" s="5">
        <f>Memorial_Calculo!G32</f>
        <v>156</v>
      </c>
      <c r="G23" s="66">
        <v>23.38</v>
      </c>
      <c r="H23" s="67">
        <f>G23*F23</f>
        <v>3647.2799999999997</v>
      </c>
      <c r="I23" s="1"/>
      <c r="J23" s="1"/>
      <c r="K23" s="1"/>
      <c r="L23" s="1"/>
      <c r="M23" s="1"/>
      <c r="N23" s="1"/>
      <c r="O23" s="1"/>
      <c r="P23" s="1"/>
      <c r="Q23" s="1"/>
      <c r="R23" s="1"/>
      <c r="S23" s="1"/>
      <c r="T23" s="1"/>
      <c r="U23" s="1"/>
      <c r="V23" s="1"/>
      <c r="W23" s="1"/>
      <c r="X23" s="1"/>
      <c r="Y23" s="1"/>
      <c r="Z23" s="1"/>
    </row>
    <row r="24" spans="1:26" ht="12.75" customHeight="1">
      <c r="A24" s="4">
        <v>11</v>
      </c>
      <c r="B24" s="5" t="s">
        <v>147</v>
      </c>
      <c r="C24" s="5">
        <v>14714</v>
      </c>
      <c r="D24" s="10" t="s">
        <v>57</v>
      </c>
      <c r="E24" s="7" t="s">
        <v>56</v>
      </c>
      <c r="F24" s="5">
        <f>Memorial_Calculo!G33</f>
        <v>156</v>
      </c>
      <c r="G24" s="66">
        <v>42.54</v>
      </c>
      <c r="H24" s="67">
        <f>G24*F24</f>
        <v>6636.24</v>
      </c>
      <c r="I24" s="1"/>
      <c r="J24" s="1"/>
      <c r="K24" s="1"/>
      <c r="L24" s="1"/>
      <c r="M24" s="1"/>
      <c r="N24" s="1"/>
      <c r="O24" s="1"/>
      <c r="P24" s="1"/>
      <c r="Q24" s="1"/>
      <c r="R24" s="1"/>
      <c r="S24" s="1"/>
      <c r="T24" s="1"/>
      <c r="U24" s="1"/>
      <c r="V24" s="1"/>
      <c r="W24" s="1"/>
      <c r="X24" s="1"/>
      <c r="Y24" s="1"/>
      <c r="Z24" s="1"/>
    </row>
    <row r="25" spans="1:26" ht="12.75" customHeight="1">
      <c r="A25" s="81" t="s">
        <v>148</v>
      </c>
      <c r="B25" s="81"/>
      <c r="C25" s="81"/>
      <c r="D25" s="81"/>
      <c r="E25" s="81"/>
      <c r="F25" s="81"/>
      <c r="G25" s="81"/>
      <c r="H25" s="70">
        <f>SUM(H23:H24)</f>
        <v>10283.52</v>
      </c>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80" t="s">
        <v>58</v>
      </c>
      <c r="B27" s="80"/>
      <c r="C27" s="80"/>
      <c r="D27" s="80"/>
      <c r="E27" s="80"/>
      <c r="F27" s="80"/>
      <c r="G27" s="80"/>
      <c r="H27" s="80"/>
      <c r="I27" s="1"/>
      <c r="J27" s="1"/>
      <c r="K27" s="1"/>
      <c r="L27" s="1"/>
      <c r="M27" s="1"/>
      <c r="N27" s="1"/>
      <c r="O27" s="1"/>
      <c r="P27" s="1"/>
      <c r="Q27" s="1"/>
      <c r="R27" s="1"/>
      <c r="S27" s="1"/>
      <c r="T27" s="1"/>
      <c r="U27" s="1"/>
      <c r="V27" s="1"/>
      <c r="W27" s="1"/>
      <c r="X27" s="1"/>
      <c r="Y27" s="1"/>
      <c r="Z27" s="1"/>
    </row>
    <row r="28" spans="1:26" ht="12.75" customHeight="1">
      <c r="A28" s="2" t="s">
        <v>6</v>
      </c>
      <c r="B28" s="3" t="s">
        <v>7</v>
      </c>
      <c r="C28" s="3" t="s">
        <v>8</v>
      </c>
      <c r="D28" s="2" t="s">
        <v>9</v>
      </c>
      <c r="E28" s="2" t="s">
        <v>11</v>
      </c>
      <c r="F28" s="61" t="s">
        <v>12</v>
      </c>
      <c r="G28" s="3" t="s">
        <v>141</v>
      </c>
      <c r="H28" s="3" t="s">
        <v>142</v>
      </c>
      <c r="I28" s="1"/>
      <c r="J28" s="1"/>
      <c r="K28" s="1"/>
      <c r="L28" s="1"/>
      <c r="M28" s="1"/>
      <c r="N28" s="1"/>
      <c r="O28" s="1"/>
      <c r="P28" s="1"/>
      <c r="Q28" s="1"/>
      <c r="R28" s="1"/>
      <c r="S28" s="1"/>
      <c r="T28" s="1"/>
      <c r="U28" s="1"/>
      <c r="V28" s="1"/>
      <c r="W28" s="1"/>
      <c r="X28" s="1"/>
      <c r="Y28" s="1"/>
      <c r="Z28" s="1"/>
    </row>
    <row r="29" spans="1:26" ht="15">
      <c r="A29" s="4">
        <v>12</v>
      </c>
      <c r="B29" s="5" t="s">
        <v>33</v>
      </c>
      <c r="C29" s="5" t="s">
        <v>59</v>
      </c>
      <c r="D29" s="9" t="s">
        <v>149</v>
      </c>
      <c r="E29" s="15" t="s">
        <v>43</v>
      </c>
      <c r="F29" s="5">
        <f>Memorial_Calculo!G38</f>
        <v>70</v>
      </c>
      <c r="G29" s="66">
        <v>232.02</v>
      </c>
      <c r="H29" s="67">
        <f>G29*F29</f>
        <v>16241.400000000001</v>
      </c>
      <c r="I29" s="1"/>
      <c r="J29" s="1"/>
      <c r="K29" s="1"/>
      <c r="L29" s="1"/>
      <c r="M29" s="1"/>
      <c r="N29" s="1"/>
      <c r="O29" s="1"/>
      <c r="P29" s="1"/>
      <c r="Q29" s="1"/>
      <c r="R29" s="1"/>
      <c r="S29" s="1"/>
      <c r="T29" s="1"/>
      <c r="U29" s="1"/>
      <c r="V29" s="1"/>
      <c r="W29" s="1"/>
      <c r="X29" s="1"/>
      <c r="Y29" s="1"/>
      <c r="Z29" s="1"/>
    </row>
    <row r="30" spans="1:26" ht="21">
      <c r="A30" s="4">
        <v>13</v>
      </c>
      <c r="B30" s="5" t="s">
        <v>33</v>
      </c>
      <c r="C30" s="5" t="s">
        <v>62</v>
      </c>
      <c r="D30" s="9" t="s">
        <v>150</v>
      </c>
      <c r="E30" s="7" t="s">
        <v>43</v>
      </c>
      <c r="F30" s="5">
        <f>Memorial_Calculo!G39</f>
        <v>70</v>
      </c>
      <c r="G30" s="66">
        <v>54.65</v>
      </c>
      <c r="H30" s="67">
        <f>G30*F30</f>
        <v>3825.5</v>
      </c>
      <c r="I30" s="1"/>
      <c r="J30" s="1"/>
      <c r="K30" s="1"/>
      <c r="L30" s="1"/>
      <c r="M30" s="1"/>
      <c r="N30" s="1"/>
      <c r="O30" s="1"/>
      <c r="P30" s="1"/>
      <c r="Q30" s="1"/>
      <c r="R30" s="1"/>
      <c r="S30" s="1"/>
      <c r="T30" s="1"/>
      <c r="U30" s="1"/>
      <c r="V30" s="1"/>
      <c r="W30" s="1"/>
      <c r="X30" s="1"/>
      <c r="Y30" s="1"/>
      <c r="Z30" s="1"/>
    </row>
    <row r="31" spans="1:26" ht="21">
      <c r="A31" s="4">
        <v>14</v>
      </c>
      <c r="B31" s="5" t="s">
        <v>33</v>
      </c>
      <c r="C31" s="5" t="s">
        <v>64</v>
      </c>
      <c r="D31" s="9" t="s">
        <v>151</v>
      </c>
      <c r="E31" s="7" t="s">
        <v>43</v>
      </c>
      <c r="F31" s="5">
        <f>Memorial_Calculo!G40</f>
        <v>40</v>
      </c>
      <c r="G31" s="66">
        <v>58.06</v>
      </c>
      <c r="H31" s="67">
        <f>G31*F31</f>
        <v>2322.4</v>
      </c>
      <c r="I31" s="1"/>
      <c r="J31" s="1"/>
      <c r="K31" s="1"/>
      <c r="L31" s="1"/>
      <c r="M31" s="1"/>
      <c r="N31" s="1"/>
      <c r="O31" s="1"/>
      <c r="P31" s="1"/>
      <c r="Q31" s="1"/>
      <c r="R31" s="1"/>
      <c r="S31" s="1"/>
      <c r="T31" s="1"/>
      <c r="U31" s="1"/>
      <c r="V31" s="1"/>
      <c r="W31" s="1"/>
      <c r="X31" s="1"/>
      <c r="Y31" s="1"/>
      <c r="Z31" s="1"/>
    </row>
    <row r="32" spans="1:26" ht="12.75" customHeight="1">
      <c r="A32" s="81" t="s">
        <v>152</v>
      </c>
      <c r="B32" s="81"/>
      <c r="C32" s="81"/>
      <c r="D32" s="81"/>
      <c r="E32" s="81"/>
      <c r="F32" s="81"/>
      <c r="G32" s="81"/>
      <c r="H32" s="70">
        <f>SUM(H29:H31)</f>
        <v>22389.300000000003</v>
      </c>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80" t="s">
        <v>67</v>
      </c>
      <c r="B34" s="80"/>
      <c r="C34" s="80"/>
      <c r="D34" s="80"/>
      <c r="E34" s="80"/>
      <c r="F34" s="80"/>
      <c r="G34" s="80"/>
      <c r="H34" s="80"/>
      <c r="I34" s="1"/>
      <c r="J34" s="1"/>
      <c r="K34" s="1"/>
      <c r="L34" s="1"/>
      <c r="M34" s="1"/>
      <c r="N34" s="1"/>
      <c r="O34" s="1"/>
      <c r="P34" s="1"/>
      <c r="Q34" s="1"/>
      <c r="R34" s="1"/>
      <c r="S34" s="1"/>
      <c r="T34" s="1"/>
      <c r="U34" s="1"/>
      <c r="V34" s="1"/>
      <c r="W34" s="1"/>
      <c r="X34" s="1"/>
      <c r="Y34" s="1"/>
      <c r="Z34" s="1"/>
    </row>
    <row r="35" spans="1:26" ht="12.75" customHeight="1">
      <c r="A35" s="2" t="s">
        <v>6</v>
      </c>
      <c r="B35" s="3" t="s">
        <v>7</v>
      </c>
      <c r="C35" s="3" t="s">
        <v>8</v>
      </c>
      <c r="D35" s="2" t="s">
        <v>9</v>
      </c>
      <c r="E35" s="2" t="s">
        <v>11</v>
      </c>
      <c r="F35" s="61" t="s">
        <v>12</v>
      </c>
      <c r="G35" s="3" t="s">
        <v>141</v>
      </c>
      <c r="H35" s="3" t="s">
        <v>142</v>
      </c>
      <c r="I35" s="1"/>
      <c r="J35" s="1"/>
      <c r="K35" s="1"/>
      <c r="L35" s="1"/>
      <c r="M35" s="1"/>
      <c r="N35" s="1"/>
      <c r="O35" s="1"/>
      <c r="P35" s="1"/>
      <c r="Q35" s="1"/>
      <c r="R35" s="1"/>
      <c r="S35" s="1"/>
      <c r="T35" s="1"/>
      <c r="U35" s="1"/>
      <c r="V35" s="1"/>
      <c r="W35" s="1"/>
      <c r="X35" s="1"/>
      <c r="Y35" s="1"/>
      <c r="Z35" s="1"/>
    </row>
    <row r="36" spans="1:26" ht="12.75">
      <c r="A36" s="4">
        <v>15</v>
      </c>
      <c r="B36" s="5" t="s">
        <v>33</v>
      </c>
      <c r="C36" s="5" t="s">
        <v>68</v>
      </c>
      <c r="D36" s="10" t="s">
        <v>153</v>
      </c>
      <c r="E36" s="7" t="s">
        <v>71</v>
      </c>
      <c r="F36" s="5">
        <v>0.11</v>
      </c>
      <c r="G36" s="66">
        <v>15776.64</v>
      </c>
      <c r="H36" s="67">
        <f aca="true" t="shared" si="1" ref="H36:H42">ROUND((G36*F36),2)</f>
        <v>1735.43</v>
      </c>
      <c r="I36" s="1"/>
      <c r="J36" s="1"/>
      <c r="K36" s="1"/>
      <c r="L36" s="1"/>
      <c r="M36" s="1"/>
      <c r="N36" s="1"/>
      <c r="O36" s="1"/>
      <c r="P36" s="1"/>
      <c r="Q36" s="1"/>
      <c r="R36" s="1"/>
      <c r="S36" s="1"/>
      <c r="T36" s="1"/>
      <c r="U36" s="1"/>
      <c r="V36" s="1"/>
      <c r="W36" s="1"/>
      <c r="X36" s="1"/>
      <c r="Y36" s="1"/>
      <c r="Z36" s="1"/>
    </row>
    <row r="37" spans="1:26" ht="12.75">
      <c r="A37" s="4">
        <v>16</v>
      </c>
      <c r="B37" s="5" t="s">
        <v>33</v>
      </c>
      <c r="C37" s="5" t="s">
        <v>72</v>
      </c>
      <c r="D37" s="10" t="s">
        <v>154</v>
      </c>
      <c r="E37" s="7" t="s">
        <v>71</v>
      </c>
      <c r="F37" s="5">
        <v>0.91</v>
      </c>
      <c r="G37" s="66">
        <v>3696</v>
      </c>
      <c r="H37" s="67">
        <f t="shared" si="1"/>
        <v>3363.36</v>
      </c>
      <c r="I37" s="1"/>
      <c r="J37" s="1"/>
      <c r="K37" s="1"/>
      <c r="L37" s="1"/>
      <c r="M37" s="1"/>
      <c r="N37" s="1"/>
      <c r="O37" s="1"/>
      <c r="P37" s="1"/>
      <c r="Q37" s="1"/>
      <c r="R37" s="1"/>
      <c r="S37" s="1"/>
      <c r="T37" s="1"/>
      <c r="U37" s="1"/>
      <c r="V37" s="1"/>
      <c r="W37" s="1"/>
      <c r="X37" s="1"/>
      <c r="Y37" s="1"/>
      <c r="Z37" s="1"/>
    </row>
    <row r="38" spans="1:26" ht="12.75">
      <c r="A38" s="4">
        <v>17</v>
      </c>
      <c r="B38" s="5" t="s">
        <v>33</v>
      </c>
      <c r="C38" s="5" t="s">
        <v>75</v>
      </c>
      <c r="D38" s="10" t="s">
        <v>155</v>
      </c>
      <c r="E38" s="7" t="s">
        <v>71</v>
      </c>
      <c r="F38" s="5">
        <v>1.36</v>
      </c>
      <c r="G38" s="66">
        <v>2675.2</v>
      </c>
      <c r="H38" s="67">
        <f t="shared" si="1"/>
        <v>3638.27</v>
      </c>
      <c r="I38" s="1"/>
      <c r="J38" s="1"/>
      <c r="K38" s="1"/>
      <c r="L38" s="1"/>
      <c r="M38" s="1"/>
      <c r="N38" s="1"/>
      <c r="O38" s="1"/>
      <c r="P38" s="1"/>
      <c r="Q38" s="1"/>
      <c r="R38" s="1"/>
      <c r="S38" s="1"/>
      <c r="T38" s="1"/>
      <c r="U38" s="1"/>
      <c r="V38" s="1"/>
      <c r="W38" s="1"/>
      <c r="X38" s="1"/>
      <c r="Y38" s="1"/>
      <c r="Z38" s="1"/>
    </row>
    <row r="39" spans="1:26" ht="12.75">
      <c r="A39" s="4">
        <v>18</v>
      </c>
      <c r="B39" s="5" t="s">
        <v>33</v>
      </c>
      <c r="C39" s="5" t="s">
        <v>78</v>
      </c>
      <c r="D39" s="10" t="s">
        <v>156</v>
      </c>
      <c r="E39" s="7" t="s">
        <v>71</v>
      </c>
      <c r="F39" s="5">
        <v>0.23</v>
      </c>
      <c r="G39" s="66">
        <v>6149.44</v>
      </c>
      <c r="H39" s="67">
        <f t="shared" si="1"/>
        <v>1414.37</v>
      </c>
      <c r="I39" s="1"/>
      <c r="J39" s="1"/>
      <c r="K39" s="1"/>
      <c r="L39" s="1"/>
      <c r="M39" s="1"/>
      <c r="N39" s="1"/>
      <c r="O39" s="1"/>
      <c r="P39" s="1"/>
      <c r="Q39" s="1"/>
      <c r="R39" s="1"/>
      <c r="S39" s="1"/>
      <c r="T39" s="1"/>
      <c r="U39" s="1"/>
      <c r="V39" s="1"/>
      <c r="W39" s="1"/>
      <c r="X39" s="1"/>
      <c r="Y39" s="1"/>
      <c r="Z39" s="1"/>
    </row>
    <row r="40" spans="1:26" ht="12.75">
      <c r="A40" s="4">
        <v>19</v>
      </c>
      <c r="B40" s="5" t="s">
        <v>33</v>
      </c>
      <c r="C40" s="5" t="s">
        <v>72</v>
      </c>
      <c r="D40" s="10" t="s">
        <v>157</v>
      </c>
      <c r="E40" s="7" t="s">
        <v>71</v>
      </c>
      <c r="F40" s="5">
        <v>0.5</v>
      </c>
      <c r="G40" s="66">
        <v>3696</v>
      </c>
      <c r="H40" s="67">
        <f t="shared" si="1"/>
        <v>1848</v>
      </c>
      <c r="I40" s="1"/>
      <c r="J40" s="1"/>
      <c r="K40" s="1"/>
      <c r="L40" s="1"/>
      <c r="M40" s="1"/>
      <c r="N40" s="1"/>
      <c r="O40" s="1"/>
      <c r="P40" s="1"/>
      <c r="Q40" s="1"/>
      <c r="R40" s="1"/>
      <c r="S40" s="1"/>
      <c r="T40" s="1"/>
      <c r="U40" s="1"/>
      <c r="V40" s="1"/>
      <c r="W40" s="1"/>
      <c r="X40" s="1"/>
      <c r="Y40" s="1"/>
      <c r="Z40" s="1"/>
    </row>
    <row r="41" spans="1:26" ht="12.75">
      <c r="A41" s="4">
        <v>20</v>
      </c>
      <c r="B41" s="5" t="s">
        <v>33</v>
      </c>
      <c r="C41" s="5" t="s">
        <v>75</v>
      </c>
      <c r="D41" s="10" t="s">
        <v>158</v>
      </c>
      <c r="E41" s="7" t="s">
        <v>71</v>
      </c>
      <c r="F41" s="16">
        <f>Memorial_Calculo!G50</f>
        <v>0.5</v>
      </c>
      <c r="G41" s="66">
        <v>2675.2</v>
      </c>
      <c r="H41" s="67">
        <f t="shared" si="1"/>
        <v>1337.6</v>
      </c>
      <c r="I41" s="1"/>
      <c r="J41" s="1"/>
      <c r="K41" s="1"/>
      <c r="L41" s="1"/>
      <c r="M41" s="1"/>
      <c r="N41" s="1"/>
      <c r="O41" s="1"/>
      <c r="P41" s="1"/>
      <c r="Q41" s="1"/>
      <c r="R41" s="1"/>
      <c r="S41" s="1"/>
      <c r="T41" s="1"/>
      <c r="U41" s="1"/>
      <c r="V41" s="1"/>
      <c r="W41" s="1"/>
      <c r="X41" s="1"/>
      <c r="Y41" s="1"/>
      <c r="Z41" s="1"/>
    </row>
    <row r="42" spans="1:26" ht="12.75">
      <c r="A42" s="4">
        <v>21</v>
      </c>
      <c r="B42" s="5" t="s">
        <v>33</v>
      </c>
      <c r="C42" s="5" t="s">
        <v>84</v>
      </c>
      <c r="D42" s="10" t="s">
        <v>159</v>
      </c>
      <c r="E42" s="7" t="s">
        <v>71</v>
      </c>
      <c r="F42" s="16">
        <f>Memorial_Calculo!G51</f>
        <v>0.3977272727272727</v>
      </c>
      <c r="G42" s="66">
        <v>3696</v>
      </c>
      <c r="H42" s="67">
        <f t="shared" si="1"/>
        <v>1470</v>
      </c>
      <c r="I42" s="1"/>
      <c r="J42" s="1"/>
      <c r="K42" s="1"/>
      <c r="L42" s="1"/>
      <c r="M42" s="1"/>
      <c r="N42" s="1"/>
      <c r="O42" s="1"/>
      <c r="P42" s="1"/>
      <c r="Q42" s="1"/>
      <c r="R42" s="1"/>
      <c r="S42" s="1"/>
      <c r="T42" s="1"/>
      <c r="U42" s="1"/>
      <c r="V42" s="1"/>
      <c r="W42" s="1"/>
      <c r="X42" s="1"/>
      <c r="Y42" s="1"/>
      <c r="Z42" s="1"/>
    </row>
    <row r="43" spans="1:26" ht="12.75" customHeight="1">
      <c r="A43" s="81" t="s">
        <v>160</v>
      </c>
      <c r="B43" s="81"/>
      <c r="C43" s="81"/>
      <c r="D43" s="81"/>
      <c r="E43" s="81"/>
      <c r="F43" s="81"/>
      <c r="G43" s="81"/>
      <c r="H43" s="70">
        <f>SUM(H36:H42)</f>
        <v>14807.03</v>
      </c>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14" t="s">
        <v>161</v>
      </c>
      <c r="B45" s="114"/>
      <c r="C45" s="114"/>
      <c r="D45" s="114"/>
      <c r="E45" s="114"/>
      <c r="F45" s="114"/>
      <c r="G45" s="114"/>
      <c r="H45" s="71">
        <f>H19+H32+H43</f>
        <v>100442.78</v>
      </c>
      <c r="I45" s="1"/>
      <c r="J45" s="1"/>
      <c r="K45" s="1"/>
      <c r="L45" s="1"/>
      <c r="M45" s="1"/>
      <c r="N45" s="1"/>
      <c r="O45" s="1"/>
      <c r="P45" s="1"/>
      <c r="Q45" s="1"/>
      <c r="R45" s="1"/>
      <c r="S45" s="1"/>
      <c r="T45" s="1"/>
      <c r="U45" s="1"/>
      <c r="V45" s="1"/>
      <c r="W45" s="1"/>
      <c r="X45" s="1"/>
      <c r="Y45" s="1"/>
      <c r="Z45" s="1"/>
    </row>
    <row r="46" spans="1:26" ht="12.75" customHeight="1">
      <c r="A46" s="114" t="s">
        <v>162</v>
      </c>
      <c r="B46" s="114"/>
      <c r="C46" s="114"/>
      <c r="D46" s="114"/>
      <c r="E46" s="114"/>
      <c r="F46" s="114"/>
      <c r="G46" s="114"/>
      <c r="H46" s="71">
        <f>H45*0.2</f>
        <v>20088.556</v>
      </c>
      <c r="I46" s="1"/>
      <c r="J46" s="1"/>
      <c r="K46" s="1"/>
      <c r="L46" s="1"/>
      <c r="M46" s="1"/>
      <c r="N46" s="1"/>
      <c r="O46" s="1"/>
      <c r="P46" s="1"/>
      <c r="Q46" s="1"/>
      <c r="R46" s="1"/>
      <c r="S46" s="1"/>
      <c r="T46" s="1"/>
      <c r="U46" s="1"/>
      <c r="V46" s="1"/>
      <c r="W46" s="1"/>
      <c r="X46" s="1"/>
      <c r="Y46" s="1"/>
      <c r="Z46" s="1"/>
    </row>
    <row r="47" spans="1:26" ht="12.75" customHeight="1">
      <c r="A47" s="114" t="s">
        <v>163</v>
      </c>
      <c r="B47" s="114"/>
      <c r="C47" s="114"/>
      <c r="D47" s="114"/>
      <c r="E47" s="114"/>
      <c r="F47" s="114"/>
      <c r="G47" s="114"/>
      <c r="H47" s="71">
        <f>H45+H46</f>
        <v>120531.336</v>
      </c>
      <c r="I47" s="1"/>
      <c r="J47" s="1"/>
      <c r="K47" s="1"/>
      <c r="L47" s="1"/>
      <c r="M47" s="1"/>
      <c r="N47" s="1"/>
      <c r="O47" s="1"/>
      <c r="P47" s="1"/>
      <c r="Q47" s="1"/>
      <c r="R47" s="1"/>
      <c r="S47" s="1"/>
      <c r="T47" s="1"/>
      <c r="U47" s="1"/>
      <c r="V47" s="1"/>
      <c r="W47" s="1"/>
      <c r="X47" s="1"/>
      <c r="Y47" s="1"/>
      <c r="Z47" s="1"/>
    </row>
    <row r="48" spans="1:26" ht="12.75" customHeight="1">
      <c r="A48" s="114" t="s">
        <v>164</v>
      </c>
      <c r="B48" s="114"/>
      <c r="C48" s="114"/>
      <c r="D48" s="114"/>
      <c r="E48" s="114"/>
      <c r="F48" s="114"/>
      <c r="G48" s="114"/>
      <c r="H48" s="71">
        <f>H25</f>
        <v>10283.52</v>
      </c>
      <c r="I48" s="1"/>
      <c r="J48" s="1"/>
      <c r="K48" s="1"/>
      <c r="L48" s="1"/>
      <c r="M48" s="1"/>
      <c r="N48" s="1"/>
      <c r="O48" s="1"/>
      <c r="P48" s="1"/>
      <c r="Q48" s="1"/>
      <c r="R48" s="1"/>
      <c r="S48" s="1"/>
      <c r="T48" s="1"/>
      <c r="U48" s="1"/>
      <c r="V48" s="1"/>
      <c r="W48" s="1"/>
      <c r="X48" s="1"/>
      <c r="Y48" s="1"/>
      <c r="Z48" s="1"/>
    </row>
    <row r="49" spans="1:26" ht="12.75" customHeight="1">
      <c r="A49" s="115" t="s">
        <v>165</v>
      </c>
      <c r="B49" s="115"/>
      <c r="C49" s="115"/>
      <c r="D49" s="115"/>
      <c r="E49" s="115"/>
      <c r="F49" s="115"/>
      <c r="G49" s="115"/>
      <c r="H49" s="72">
        <f>H47+H48</f>
        <v>130814.856</v>
      </c>
      <c r="I49" s="1"/>
      <c r="J49" s="1"/>
      <c r="K49" s="1"/>
      <c r="L49" s="1"/>
      <c r="M49" s="1"/>
      <c r="N49" s="1"/>
      <c r="O49" s="1"/>
      <c r="P49" s="1"/>
      <c r="Q49" s="1"/>
      <c r="R49" s="1"/>
      <c r="S49" s="1"/>
      <c r="T49" s="1"/>
      <c r="U49" s="1"/>
      <c r="V49" s="1"/>
      <c r="W49" s="1"/>
      <c r="X49" s="1"/>
      <c r="Y49" s="1"/>
      <c r="Z49" s="1"/>
    </row>
  </sheetData>
  <sheetProtection selectLockedCells="1" selectUnlockedCells="1"/>
  <mergeCells count="20">
    <mergeCell ref="A1:H1"/>
    <mergeCell ref="A2:H2"/>
    <mergeCell ref="A3:H3"/>
    <mergeCell ref="A4:H4"/>
    <mergeCell ref="A5:H5"/>
    <mergeCell ref="A6:H6"/>
    <mergeCell ref="A7:H7"/>
    <mergeCell ref="A8:H8"/>
    <mergeCell ref="A19:G19"/>
    <mergeCell ref="A21:H21"/>
    <mergeCell ref="A25:G25"/>
    <mergeCell ref="A27:H27"/>
    <mergeCell ref="A32:G32"/>
    <mergeCell ref="A34:H34"/>
    <mergeCell ref="A43:G43"/>
    <mergeCell ref="A45:G45"/>
    <mergeCell ref="A46:G46"/>
    <mergeCell ref="A47:G47"/>
    <mergeCell ref="A48:G48"/>
    <mergeCell ref="A49:G49"/>
  </mergeCells>
  <printOptions horizontalCentered="1"/>
  <pageMargins left="0.5118055555555555" right="0.5118055555555555" top="0.7875" bottom="2.029861111111111" header="0.5118055555555555" footer="0.5118055555555555"/>
  <pageSetup fitToHeight="0" fitToWidth="1" horizontalDpi="300" verticalDpi="300" orientation="landscape" paperSize="9" scale="9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Z11"/>
  <sheetViews>
    <sheetView workbookViewId="0" topLeftCell="A1">
      <selection activeCell="J11" sqref="J11"/>
    </sheetView>
  </sheetViews>
  <sheetFormatPr defaultColWidth="9.140625" defaultRowHeight="12.75"/>
  <cols>
    <col min="1" max="1" width="12.421875" style="0" customWidth="1"/>
    <col min="2" max="2" width="11.28125" style="0" customWidth="1"/>
    <col min="3" max="3" width="21.57421875" style="0" customWidth="1"/>
    <col min="4" max="4" width="13.57421875" style="0" customWidth="1"/>
    <col min="5" max="5" width="20.7109375" style="0" customWidth="1"/>
    <col min="6" max="6" width="14.28125" style="0" customWidth="1"/>
    <col min="7" max="26" width="8.7109375" style="0" customWidth="1"/>
    <col min="27" max="16384" width="14.421875" style="0" customWidth="1"/>
  </cols>
  <sheetData>
    <row r="1" spans="1:26" ht="69" customHeight="1">
      <c r="A1" s="93"/>
      <c r="B1" s="93"/>
      <c r="C1" s="93"/>
      <c r="D1" s="93"/>
      <c r="E1" s="93"/>
      <c r="F1" s="93"/>
      <c r="G1" s="1"/>
      <c r="H1" s="1"/>
      <c r="I1" s="1"/>
      <c r="J1" s="1"/>
      <c r="K1" s="1"/>
      <c r="L1" s="1"/>
      <c r="M1" s="1"/>
      <c r="N1" s="1"/>
      <c r="O1" s="1"/>
      <c r="P1" s="1"/>
      <c r="Q1" s="1"/>
      <c r="R1" s="1"/>
      <c r="S1" s="1"/>
      <c r="T1" s="1"/>
      <c r="U1" s="1"/>
      <c r="V1" s="1"/>
      <c r="W1" s="1"/>
      <c r="X1" s="1"/>
      <c r="Y1" s="1"/>
      <c r="Z1" s="1"/>
    </row>
    <row r="2" spans="1:26" ht="12.75" customHeight="1">
      <c r="A2" s="94" t="s">
        <v>0</v>
      </c>
      <c r="B2" s="94"/>
      <c r="C2" s="94"/>
      <c r="D2" s="94"/>
      <c r="E2" s="94"/>
      <c r="F2" s="94"/>
      <c r="G2" s="1"/>
      <c r="H2" s="1"/>
      <c r="I2" s="1"/>
      <c r="J2" s="1"/>
      <c r="K2" s="1"/>
      <c r="L2" s="1"/>
      <c r="M2" s="1"/>
      <c r="N2" s="1"/>
      <c r="O2" s="1"/>
      <c r="P2" s="1"/>
      <c r="Q2" s="1"/>
      <c r="R2" s="1"/>
      <c r="S2" s="1"/>
      <c r="T2" s="1"/>
      <c r="U2" s="1"/>
      <c r="V2" s="1"/>
      <c r="W2" s="1"/>
      <c r="X2" s="1"/>
      <c r="Y2" s="1"/>
      <c r="Z2" s="1"/>
    </row>
    <row r="3" spans="1:26" ht="12.75" customHeight="1">
      <c r="A3" s="95" t="s">
        <v>1</v>
      </c>
      <c r="B3" s="95"/>
      <c r="C3" s="95"/>
      <c r="D3" s="95"/>
      <c r="E3" s="95"/>
      <c r="F3" s="95"/>
      <c r="G3" s="1"/>
      <c r="H3" s="1"/>
      <c r="I3" s="1"/>
      <c r="J3" s="1"/>
      <c r="K3" s="1"/>
      <c r="L3" s="1"/>
      <c r="M3" s="1"/>
      <c r="N3" s="1"/>
      <c r="O3" s="1"/>
      <c r="P3" s="1"/>
      <c r="Q3" s="1"/>
      <c r="R3" s="1"/>
      <c r="S3" s="1"/>
      <c r="T3" s="1"/>
      <c r="U3" s="1"/>
      <c r="V3" s="1"/>
      <c r="W3" s="1"/>
      <c r="X3" s="1"/>
      <c r="Y3" s="1"/>
      <c r="Z3" s="1"/>
    </row>
    <row r="4" spans="1:26" ht="12.75" customHeight="1">
      <c r="A4" s="96" t="s">
        <v>2</v>
      </c>
      <c r="B4" s="96"/>
      <c r="C4" s="96"/>
      <c r="D4" s="96"/>
      <c r="E4" s="96"/>
      <c r="F4" s="96"/>
      <c r="G4" s="1"/>
      <c r="H4" s="1"/>
      <c r="I4" s="1"/>
      <c r="J4" s="1"/>
      <c r="K4" s="1"/>
      <c r="L4" s="1"/>
      <c r="M4" s="1"/>
      <c r="N4" s="1"/>
      <c r="O4" s="1"/>
      <c r="P4" s="1"/>
      <c r="Q4" s="1"/>
      <c r="R4" s="1"/>
      <c r="S4" s="1"/>
      <c r="T4" s="1"/>
      <c r="U4" s="1"/>
      <c r="V4" s="1"/>
      <c r="W4" s="1"/>
      <c r="X4" s="1"/>
      <c r="Y4" s="1"/>
      <c r="Z4" s="1"/>
    </row>
    <row r="5" spans="1:26" ht="12.75" customHeight="1">
      <c r="A5" s="90" t="s">
        <v>3</v>
      </c>
      <c r="B5" s="90"/>
      <c r="C5" s="90"/>
      <c r="D5" s="90"/>
      <c r="E5" s="90"/>
      <c r="F5" s="90"/>
      <c r="G5" s="1"/>
      <c r="H5" s="1"/>
      <c r="I5" s="1"/>
      <c r="J5" s="1"/>
      <c r="K5" s="1"/>
      <c r="L5" s="1"/>
      <c r="M5" s="1"/>
      <c r="N5" s="1"/>
      <c r="O5" s="1"/>
      <c r="P5" s="1"/>
      <c r="Q5" s="1"/>
      <c r="R5" s="1"/>
      <c r="S5" s="1"/>
      <c r="T5" s="1"/>
      <c r="U5" s="1"/>
      <c r="V5" s="1"/>
      <c r="W5" s="1"/>
      <c r="X5" s="1"/>
      <c r="Y5" s="1"/>
      <c r="Z5" s="1"/>
    </row>
    <row r="6" spans="1:26" ht="12.75" customHeight="1">
      <c r="A6" s="116" t="s">
        <v>166</v>
      </c>
      <c r="B6" s="116"/>
      <c r="C6" s="116"/>
      <c r="D6" s="116"/>
      <c r="E6" s="116"/>
      <c r="F6" s="116"/>
      <c r="G6" s="1"/>
      <c r="H6" s="1"/>
      <c r="I6" s="1"/>
      <c r="J6" s="1"/>
      <c r="K6" s="1"/>
      <c r="L6" s="1"/>
      <c r="M6" s="1"/>
      <c r="N6" s="1"/>
      <c r="O6" s="1"/>
      <c r="P6" s="1"/>
      <c r="Q6" s="1"/>
      <c r="R6" s="1"/>
      <c r="S6" s="1"/>
      <c r="T6" s="1"/>
      <c r="U6" s="1"/>
      <c r="V6" s="1"/>
      <c r="W6" s="1"/>
      <c r="X6" s="1"/>
      <c r="Y6" s="1"/>
      <c r="Z6" s="1"/>
    </row>
    <row r="7" spans="1:26" ht="12.75" customHeight="1">
      <c r="A7" s="111"/>
      <c r="B7" s="111"/>
      <c r="C7" s="111"/>
      <c r="D7" s="111"/>
      <c r="E7" s="111"/>
      <c r="F7" s="111"/>
      <c r="G7" s="1"/>
      <c r="H7" s="1"/>
      <c r="I7" s="1"/>
      <c r="J7" s="1"/>
      <c r="K7" s="1"/>
      <c r="L7" s="1"/>
      <c r="M7" s="1"/>
      <c r="N7" s="1"/>
      <c r="O7" s="1"/>
      <c r="P7" s="1"/>
      <c r="Q7" s="1"/>
      <c r="R7" s="1"/>
      <c r="S7" s="1"/>
      <c r="T7" s="1"/>
      <c r="U7" s="1"/>
      <c r="V7" s="1"/>
      <c r="W7" s="1"/>
      <c r="X7" s="1"/>
      <c r="Y7" s="1"/>
      <c r="Z7" s="1"/>
    </row>
    <row r="8" spans="1:26" ht="12.75" customHeight="1">
      <c r="A8" s="117" t="s">
        <v>167</v>
      </c>
      <c r="B8" s="117"/>
      <c r="C8" s="117"/>
      <c r="D8" s="117"/>
      <c r="E8" s="117"/>
      <c r="F8" s="73">
        <f>Planilha_Orçamentária!H49</f>
        <v>130814.856</v>
      </c>
      <c r="G8" s="1"/>
      <c r="H8" s="1"/>
      <c r="I8" s="1"/>
      <c r="J8" s="1"/>
      <c r="K8" s="1"/>
      <c r="L8" s="1"/>
      <c r="M8" s="1"/>
      <c r="N8" s="1"/>
      <c r="O8" s="1"/>
      <c r="P8" s="1"/>
      <c r="Q8" s="1"/>
      <c r="R8" s="1"/>
      <c r="S8" s="1"/>
      <c r="T8" s="1"/>
      <c r="U8" s="1"/>
      <c r="V8" s="1"/>
      <c r="W8" s="1"/>
      <c r="X8" s="1"/>
      <c r="Y8" s="1"/>
      <c r="Z8" s="1"/>
    </row>
    <row r="9" spans="1:26" ht="12.7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2" t="s">
        <v>168</v>
      </c>
      <c r="B10" s="3" t="s">
        <v>169</v>
      </c>
      <c r="C10" s="2" t="s">
        <v>170</v>
      </c>
      <c r="D10" s="2" t="s">
        <v>171</v>
      </c>
      <c r="E10" s="3" t="s">
        <v>172</v>
      </c>
      <c r="F10" s="62" t="s">
        <v>173</v>
      </c>
      <c r="G10" s="1"/>
      <c r="H10" s="1"/>
      <c r="I10" s="1"/>
      <c r="J10" s="1"/>
      <c r="K10" s="1"/>
      <c r="L10" s="1"/>
      <c r="M10" s="1"/>
      <c r="N10" s="1"/>
      <c r="O10" s="1"/>
      <c r="P10" s="1"/>
      <c r="Q10" s="1"/>
      <c r="R10" s="1"/>
      <c r="S10" s="1"/>
      <c r="T10" s="1"/>
      <c r="U10" s="1"/>
      <c r="V10" s="1"/>
      <c r="W10" s="1"/>
      <c r="X10" s="1"/>
      <c r="Y10" s="1"/>
      <c r="Z10" s="1"/>
    </row>
    <row r="11" spans="1:26" ht="12.75" customHeight="1">
      <c r="A11" s="4">
        <v>1</v>
      </c>
      <c r="B11" s="4">
        <v>1</v>
      </c>
      <c r="C11" s="74">
        <v>1</v>
      </c>
      <c r="D11" s="75">
        <f>$F$8*C11</f>
        <v>130814.856</v>
      </c>
      <c r="E11" s="74">
        <f>C11</f>
        <v>1</v>
      </c>
      <c r="F11" s="75">
        <f>D11</f>
        <v>130814.856</v>
      </c>
      <c r="G11" s="1"/>
      <c r="H11" s="1"/>
      <c r="I11" s="1"/>
      <c r="J11" s="1"/>
      <c r="K11" s="1"/>
      <c r="L11" s="1"/>
      <c r="M11" s="1"/>
      <c r="N11" s="1"/>
      <c r="O11" s="1"/>
      <c r="P11" s="1"/>
      <c r="Q11" s="1"/>
      <c r="R11" s="1"/>
      <c r="S11" s="1"/>
      <c r="T11" s="1"/>
      <c r="U11" s="1"/>
      <c r="V11" s="1"/>
      <c r="W11" s="1"/>
      <c r="X11" s="1"/>
      <c r="Y11" s="1"/>
      <c r="Z11" s="1"/>
    </row>
  </sheetData>
  <sheetProtection selectLockedCells="1" selectUnlockedCells="1"/>
  <mergeCells count="8">
    <mergeCell ref="A1:F1"/>
    <mergeCell ref="A2:F2"/>
    <mergeCell ref="A3:F3"/>
    <mergeCell ref="A4:F4"/>
    <mergeCell ref="A5:F5"/>
    <mergeCell ref="A6:F6"/>
    <mergeCell ref="A7:F7"/>
    <mergeCell ref="A8:E8"/>
  </mergeCells>
  <printOptions horizontalCentered="1"/>
  <pageMargins left="0.5118055555555555" right="0.5118055555555555" top="0.7875" bottom="0.7875" header="0.5118055555555555" footer="0.511805555555555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carlosdavi.barcelos</dc:creator>
  <cp:keywords/>
  <dc:description/>
  <cp:lastModifiedBy>carlosdavi.barcelos</cp:lastModifiedBy>
  <cp:lastPrinted>2022-08-24T11:53:26Z</cp:lastPrinted>
  <dcterms:modified xsi:type="dcterms:W3CDTF">2022-08-24T13:12:32Z</dcterms:modified>
  <cp:category/>
  <cp:version/>
  <cp:contentType/>
  <cp:contentStatus/>
</cp:coreProperties>
</file>