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PLANILHA" sheetId="1" r:id="rId1"/>
    <sheet name="BDI" sheetId="2" r:id="rId2"/>
    <sheet name="MEMÓRIA DE CÁLCULO" sheetId="3" r:id="rId3"/>
    <sheet name="EXECUÇÃO" sheetId="4" r:id="rId4"/>
    <sheet name="FÍSICO-FINANCEIRO" sheetId="5" r:id="rId5"/>
    <sheet name="DESEMBOLSO" sheetId="6" r:id="rId6"/>
  </sheets>
  <definedNames>
    <definedName name="_xlnm.Print_Area" localSheetId="1">'BDI'!$A$1:$K$19</definedName>
    <definedName name="_xlnm.Print_Area" localSheetId="2">'MEMÓRIA DE CÁLCULO'!$A$1:$G$77</definedName>
    <definedName name="_xlnm.Print_Area" localSheetId="0">'PLANILHA'!$A$1:$H$78</definedName>
    <definedName name="Excel_BuiltIn_Print_Area" localSheetId="1">'BDI'!#REF!</definedName>
    <definedName name="Excel_BuiltIn_Print_Area" localSheetId="2">'MEMÓRIA DE CÁLCULO'!$A$11:$F$103</definedName>
    <definedName name="Excel_BuiltIn_Print_Area" localSheetId="0">'PLANILHA'!$A$11:$G$78</definedName>
    <definedName name="Excel_BuiltIn_Print_Titles" localSheetId="0">'PLANILHA'!#REF!</definedName>
    <definedName name="_xlnm.Print_Titles" localSheetId="0">'PLANILHA'!$11:$11</definedName>
  </definedNames>
  <calcPr fullCalcOnLoad="1"/>
</workbook>
</file>

<file path=xl/sharedStrings.xml><?xml version="1.0" encoding="utf-8"?>
<sst xmlns="http://schemas.openxmlformats.org/spreadsheetml/2006/main" count="667" uniqueCount="309">
  <si>
    <t>PREFEITURA MUNICIPAL DE QUISSAMÃ</t>
  </si>
  <si>
    <r>
      <rPr>
        <b/>
        <sz val="10"/>
        <rFont val="Arial"/>
        <family val="2"/>
      </rPr>
      <t xml:space="preserve">OBRA: </t>
    </r>
    <r>
      <rPr>
        <sz val="12"/>
        <rFont val="Arial"/>
        <family val="2"/>
      </rPr>
      <t>Reforma da Unidade de Saúde da Família Antônio Francisco Lista</t>
    </r>
  </si>
  <si>
    <r>
      <rPr>
        <b/>
        <sz val="10"/>
        <rFont val="Arial"/>
        <family val="2"/>
      </rPr>
      <t xml:space="preserve">ENDEREÇO: </t>
    </r>
    <r>
      <rPr>
        <sz val="12"/>
        <rFont val="Arial"/>
        <family val="2"/>
      </rPr>
      <t>Avenida Amílcar Pereira da Silva, nº 1515 – Carmo</t>
    </r>
  </si>
  <si>
    <t>Referência : 09/2019</t>
  </si>
  <si>
    <t>Item</t>
  </si>
  <si>
    <t>Código</t>
  </si>
  <si>
    <t>Descrição</t>
  </si>
  <si>
    <t>Unidade</t>
  </si>
  <si>
    <t>Quantidade</t>
  </si>
  <si>
    <t>$ Unitário</t>
  </si>
  <si>
    <t>$  Parcial</t>
  </si>
  <si>
    <t>1.0</t>
  </si>
  <si>
    <t>SERVIÇOS PRELIMINARES E DIVERSOS</t>
  </si>
  <si>
    <t>1.01</t>
  </si>
  <si>
    <t>02.020.0001-A</t>
  </si>
  <si>
    <t>PLACA DE IDENTIFICACAO DE OBRA PUBLICA, INCLUSIVE PINTURA E SUPORTES DE MADEIRA. FORNECIMENTO E COLOCACAO</t>
  </si>
  <si>
    <t>M2</t>
  </si>
  <si>
    <t>1.02</t>
  </si>
  <si>
    <t>05.105.0127-A</t>
  </si>
  <si>
    <t>MAO-DE-OBRA DE ENCARREGADO DE OBRA, INCLUSIVE ENCARGOS SOCIAIS</t>
  </si>
  <si>
    <t>MÊS</t>
  </si>
  <si>
    <t>1.03</t>
  </si>
  <si>
    <t>05.001.0043-0</t>
  </si>
  <si>
    <t>REMOCAO DE COBERTURA EM TELHAS COLONIAIS,MEDIDA PELA AREA REAL DE COBERTURA,EXCLUSIVE MADEIRAMENTO</t>
  </si>
  <si>
    <t>1.04</t>
  </si>
  <si>
    <t>05.001.0018-A</t>
  </si>
  <si>
    <t>DEMOLICAO MANUAL DE PISO CIMENTADO E DA RESPECTIVA BASE DE CONCRETO, OU PASSEIO DE CONCRETO, INCLUSIVE AFASTAMENTO LATERAL DENTRO DO CANTEIRO DE SERVICO</t>
  </si>
  <si>
    <t>1.05</t>
  </si>
  <si>
    <t>05.001.0147-A</t>
  </si>
  <si>
    <t>ARRANCAMENTO DE GRADES, GRADIS, ALAMBRADOS, CERCAS E PORTOES</t>
  </si>
  <si>
    <t>1.06</t>
  </si>
  <si>
    <t>05.006.0001-B</t>
  </si>
  <si>
    <t>ALUGUEL DE ANDAIME COM ELEMENTOS TUBULARES (FACHADEIRO) SOBRE SAPATAS FIXAS, CONSIDERANDO-SE A AREA DA PROJECAO VERTICAL DO ANDAIME E PAGO PELO TEMPO NECESSARIO A SUA UTILIZACAO, EXCLUSIVE TRANSPORTE DOS ELEMENTOS DO ANDAIME ATE A OBRA, PLATAFORMA OU PASSARELA DE PINHO, MONTAGEM E DESMONTAGEM DOS ANDAIMES</t>
  </si>
  <si>
    <t>M2XMÊS</t>
  </si>
  <si>
    <t>1.07</t>
  </si>
  <si>
    <t>05.008.0001-A</t>
  </si>
  <si>
    <t>MONTAGEM E DESMONTAGEM DE ANDAIME COM ELEMENTOS TUBULARES, CONSIDERANDO-SE A AREA VERTICAL RECOBERTA</t>
  </si>
  <si>
    <t>1.08</t>
  </si>
  <si>
    <t>04.020.0122-A</t>
  </si>
  <si>
    <t>TRANSPORTE DE ANDAIME TUBULAR, CONSIDERANDO-SE A AREA DE PROJECAO VERTICAL DO ANDAIME, EXCLUSIVE CARGA, DESCARGA E TEMPO DE ESPERA DO CAMINHAO(VIDE ITEM 04.021.0010)</t>
  </si>
  <si>
    <t>M2XKM</t>
  </si>
  <si>
    <t>1.09</t>
  </si>
  <si>
    <t>04.021.0010-A</t>
  </si>
  <si>
    <t>CARGA E DESCARGA MANUAL DE ANDAIME TUBULAR, INCLUSIVE TEMPO DE ESPERA DO CAMINHAO, CONSIDERANDO-SE A AREA DE PROJECAO VERTICAL</t>
  </si>
  <si>
    <t>1.10</t>
  </si>
  <si>
    <t>05.005.0014-A</t>
  </si>
  <si>
    <t>PLATAFORMA OU PASSARELA DE MADEIRA DE 1ª, CONSIDERANDO-SE APROVEITAMENTO DA MADEIRA 60 VEZES, EXCLUSIVE ANDAIME OU OUTRO SUPORTE E MOVIMENTACAO (VIDE ITEM 05.008.0008)</t>
  </si>
  <si>
    <t>1.11</t>
  </si>
  <si>
    <t>05.001.0015-0</t>
  </si>
  <si>
    <t>DEMOLICAO DE PISO DE LADRILHO COM RESPECTIVA CAMADA DE ARGAMASSA DE ASSENTAMENTO,INCLUSIVE AFASTAMENTO LATERAL DENTRO DOCANTEIRO DE SERVICO</t>
  </si>
  <si>
    <t>2.0</t>
  </si>
  <si>
    <t xml:space="preserve">ESTRUTURA </t>
  </si>
  <si>
    <t>2.01</t>
  </si>
  <si>
    <t>03.001.0080-B</t>
  </si>
  <si>
    <t>ESCAVACAO MANUAL EM MATERIAL DE 1ªCATEGORIA,A CEU ABERTO,ATE0,50M DE PROFUNDIDADE COM REMOCAO ATE 1 DAM</t>
  </si>
  <si>
    <t>M3</t>
  </si>
  <si>
    <t>2.02</t>
  </si>
  <si>
    <t>03.013.0001-B</t>
  </si>
  <si>
    <t>REATERRO DE VALA/CAVA COMPACTADA A MACO, EM CAMADAS DE 30CM DE ESPESSURA MAXIMA, COM MATERIAL DE BOA QUALIDADE, EXCLUSIVE ESTE</t>
  </si>
  <si>
    <t>2.03</t>
  </si>
  <si>
    <t>11.003.0001-B</t>
  </si>
  <si>
    <t>CONCRETO DOSADO RACIONALMENTE PARA UMA RESISTENCIA CARACTERISTICA A COMPRESSAO DE 10MPA, INCLUSIVE MATERIAIS, TRANSPORTE, PREPARO COM BETONEIRA, LANCAMENTO E ADENSAMENTO (ENCHIMENTO DOS BLOCOS)</t>
  </si>
  <si>
    <t>3.0</t>
  </si>
  <si>
    <t>REVESTIMENTOS E PAVIMENTAÇÕES</t>
  </si>
  <si>
    <t>3.01</t>
  </si>
  <si>
    <t>13.301.0500-A</t>
  </si>
  <si>
    <t>RECOMPOSICAO DE PISO CIMENTADO,COM ARGAMASSA DE CIMENTO E AREIA, NO TRACO 1:3, COM 2CM DE ESPESSURA, EXCLUSIVE BASE  DE CONCRETO</t>
  </si>
  <si>
    <t>3.02</t>
  </si>
  <si>
    <t>11.003.0020-A</t>
  </si>
  <si>
    <t>CONCRETO PARA CAMADAS PREPARATORIAS COM 180KG DE CIMENTO POR M3 DE CONCRETO, INCLUSIVE MATERIAIS, TRANSPORTE, PRODUCAO, LANCAMENTO E ADENSAMENTO</t>
  </si>
  <si>
    <t>3.03</t>
  </si>
  <si>
    <t>13.301.0125-B</t>
  </si>
  <si>
    <t>CONTRAPISO, BASE OU CAMADA REGULARIZADORA, EXECUTADA COM ARGAMASSA DE CIMENTO E AREIA, NO TRACO 1:4, NA ESPESSURA DE 3CM</t>
  </si>
  <si>
    <t>3.04</t>
  </si>
  <si>
    <t>13.301.0100-A</t>
  </si>
  <si>
    <t>PISO CIMENTADO IMPERMEAVEL, COM 3CM DE ESPESSURA EM DUAS CAMADAS DE 1,5CM, DE ARGAMASSA DE CIMENTO E AREIA, NO TRACO 1:3 E IMPERMEABILIZANTE DE PEGA NORMAL ADICIONADO A AGUA DA ARGAMASSA NA DOSAGEM DE 1:12, ALISADO A COLHER, SOBRE BASE, OU CONTRAPISO EXISTENTE</t>
  </si>
  <si>
    <t>3.05</t>
  </si>
  <si>
    <t>04.005.0140-A</t>
  </si>
  <si>
    <t>TRANSPORTE DE CARGA DE QUALQUER NATUREZA, EXCLUSIVE AS DESPESAS DE CARGA E DESCARGA, TANTO DE ESPERA DO CAMINHAO COMO DO SERVENTE OU EQUIPAMENTO AUXILIAR, A VELOCIDADE MEDIA DE 50KM/H, EM CAMINHAO BASCULANTE A OLEO DIESEL, COM CAPACIDADE UTIL DE12T</t>
  </si>
  <si>
    <t>T X KM</t>
  </si>
  <si>
    <t>3.06</t>
  </si>
  <si>
    <t>13.002.0016-0</t>
  </si>
  <si>
    <t>EMBOCO INTERNO COM ARGAMASSA DE CIMENTO E SAIBRO,NO TRACO 1:4,COM 2,5CM DE ESPESSURA,INCLUSIVE CHAPISCO DE CIMENTO E AREIA,NO TRACO 1:3,COM ESPESSURA DE 9MM</t>
  </si>
  <si>
    <t>3.07</t>
  </si>
  <si>
    <t>13.030.0251-0</t>
  </si>
  <si>
    <t>REVESTIMENTO DE PAREDE COM LADRILHOS CERAMICOS  ESMALTADOS,COM MEDIDAS EM TORNO DE 20X20CM E 8,5MM DE ESPESSURA,ASSENTECONFORME ITEM 13.025.0058</t>
  </si>
  <si>
    <t>3.08</t>
  </si>
  <si>
    <t>13.330.0100-0</t>
  </si>
  <si>
    <t>RODAPE COM LADRILHO CERAMICO,COM 7,5 A 10CM DE ALTURA,ASSENTE CONFORME ITEM 13.025.0016</t>
  </si>
  <si>
    <t>M</t>
  </si>
  <si>
    <t>3.09</t>
  </si>
  <si>
    <t>13.331.0015-0</t>
  </si>
  <si>
    <t>REVESTIMENTO DE PISO CERAMICO EM PORCELANATO NATURAL,TRAFEGOINTENSO(P.E.I.IV), 60X60CM, ASSENTES EM SUPERFICIE EM OSSOCOM ARGAMASSA DE CIMENTO E COLA(ARGAMASSA COLANTE) E REJUNTAMENTO PRONTO</t>
  </si>
  <si>
    <t>4.0</t>
  </si>
  <si>
    <t>ESQUADRIAS E FERRAGENS</t>
  </si>
  <si>
    <t>4.01</t>
  </si>
  <si>
    <t>14.006.0085-0</t>
  </si>
  <si>
    <t>PORTA LISA DE FIBRA DE MADEIRA PRENSADA,DE 80X210X3,5CM,PARAACABAMENTO,ADUELA E ALIZARES,EXCLUSIVE FERRAGENS.FORNECIMENTO E COLOCACAO</t>
  </si>
  <si>
    <t>UN</t>
  </si>
  <si>
    <t>4.02</t>
  </si>
  <si>
    <t>14.006.0087-0</t>
  </si>
  <si>
    <t>PORTA LISA DE FIBRA DE MADEIRA PRENSADA,DE 60X210X3,5CM,PARAACABAMENTO,EXCLUSIVE FERRAGENS,ADUELA E ALIZARES.FORNECIMENTO E COLOCACAO</t>
  </si>
  <si>
    <t>4.03</t>
  </si>
  <si>
    <t>14.004.0048-0</t>
  </si>
  <si>
    <t>VIDRO JATEADO COM 4MM DE ESPESSURA.FORNECIMENTO E COLOCACAO</t>
  </si>
  <si>
    <t>4.04</t>
  </si>
  <si>
    <t>14.003.0025-0</t>
  </si>
  <si>
    <t>JANELA DE ALUMINIO ANODIZADO AO NATURAL DE CORRER,COM DUAS FOLHAS DE CORRER,EM PERFIS SERIE 28.FORNECIMENTO E COLOCACAO</t>
  </si>
  <si>
    <t>4.05</t>
  </si>
  <si>
    <t>05.035.0013-0</t>
  </si>
  <si>
    <t>CERCA DE SARRAFOS VERTICAIS DE MADEIRA DE LEI,2X4CM,E 120CMDE ALTURA,PREGADOS SOBRE SARRAFOS HORIZONTAIS DE 5X5CM,A CADA 8CM,CENTRO A CENTRO,APOIADOS SOBRE MONTANTES DE 7,5X7,5CM,ESPACADOS DE 2,00M.FORNECIMENTO E COLOCACAO</t>
  </si>
  <si>
    <t>4.06</t>
  </si>
  <si>
    <t>14.007.0045-0</t>
  </si>
  <si>
    <t>FERRAGENS PARA PORTAS MADEIRA,DE 1 FOLHA DE ABRIR,INTERNAS,SOCIAIS OU DE SERVICO,CONSTANDO DE FORNECIMENTO;-FECHADURA SIMPLES, RETANGULAR,DE FERRO,ACABAMENTO CROMADO;-MACANETA TIPO ALAVANCA,EM ZAMAK OU LATAO,ACABAMENTO POLIDOE CROMADO;-ESPELHO RET.OU SEMIELIPTICO FERRO OU LATAO;-3 DOBRADICAS DE FERRO GALV.DE 3"X2.1/2",C/PINOS E BOLAS DE LATAO</t>
  </si>
  <si>
    <t>4.07</t>
  </si>
  <si>
    <t>14.007.0125-0</t>
  </si>
  <si>
    <t>FERRAGENS PARA JANELA DE MADEIRA,TIPO GUILHOTINA,CONSTANDO DE FORNEC.S/COLOC.DE:-2 BORBOLETAS DE LATAO OU ZAMAK,ASAS TRIANGULARES VAZADAS,ACABAMENTO CROMADO OU NIQUELADO;-4 CONCHASSIMPLES EM LATAO,FORMA RETANGULAR, FUNDO EM BAIXO RELEVO ESEM FURO,ACABAMENTO CROMADO</t>
  </si>
  <si>
    <t>4.08</t>
  </si>
  <si>
    <t>05.105.0114-0</t>
  </si>
  <si>
    <t>MAO-DE-OBRA DE SERVENTE, INCLUSIVE ENCARGOS SOCIAIS</t>
  </si>
  <si>
    <t>MES</t>
  </si>
  <si>
    <t>4.09</t>
  </si>
  <si>
    <t>05.105.0109-0</t>
  </si>
  <si>
    <t>MAO-DE-OBRA DE CARPINTEIRO DE FORMAS,INCLUSIVE ENCARGOS SOCIAIS</t>
  </si>
  <si>
    <t>4.10</t>
  </si>
  <si>
    <t>05.105.0108-0</t>
  </si>
  <si>
    <t>MAO-DE-OBRA DE PEDREIRO,INCLUSIVE ENCARGOS SOCIAIS</t>
  </si>
  <si>
    <t>4.11</t>
  </si>
  <si>
    <t>05.105.0103-0</t>
  </si>
  <si>
    <t>MAO-DE-OBRA DE PINTOR,INCLUSIVE ENCARGOS SOCIAIS</t>
  </si>
  <si>
    <t>4.12</t>
  </si>
  <si>
    <t>05.105.0112-0</t>
  </si>
  <si>
    <t>MAO-DE-OBRA DE ELETRICISTA,INCLUSIVE ENCARGOS SOCIAIS</t>
  </si>
  <si>
    <t>5.0</t>
  </si>
  <si>
    <t>INSTALAÇÕES ELÉTRICAS</t>
  </si>
  <si>
    <t>5.01</t>
  </si>
  <si>
    <t>15.016.0010-A</t>
  </si>
  <si>
    <t>INSTALACAO DE PONTO DE LUZ, APARENTE, EQUIVALENTE A 2 VARAS DE ELETRODUTO RIGIDO, DE ACO CARBONO ESMALTADO, DE 3/4", 12,00M DE FIO 2,5MM2, CAIXAS, CONEXOES, LUVAS, CURVA E INTERRUPTOR DE SOBREPOR COM PLACA FOSFORESCENTE</t>
  </si>
  <si>
    <t>5.02</t>
  </si>
  <si>
    <t>15.015.0020-A</t>
  </si>
  <si>
    <t>INSTALACAO DE PONTO DE LUZ, EMBUTIDO NA LAJE, EQUIVALENTE A 2VARAS DE ELETRODUTO DE PVC RIGIDO DE 3/4", 12,00M DE FIO 2,5MM2, CAIXAS, CONEXOES, LUVAS, CURVA E INTERRUPTOR DE EMBUTIR COM PLACA FOSFORESCENTE, INCLUSIVE ABERTURA E FECHAMENTO DE RASGOEM ALVENARIA</t>
  </si>
  <si>
    <t>5.03</t>
  </si>
  <si>
    <t>14188</t>
  </si>
  <si>
    <t>LAMPADA LED, BULBO, PAR 38, 16W, 120/220V, BASE E-27</t>
  </si>
  <si>
    <t>6.0</t>
  </si>
  <si>
    <t>INSTALAÇÕES HIDROSSANITÁRIAS, APARELHOS E METAIS</t>
  </si>
  <si>
    <t>6.01</t>
  </si>
  <si>
    <t>18.009.0115-0</t>
  </si>
  <si>
    <t>TORNEIRA FOTOELETRICA.FORNECIMENTO</t>
  </si>
  <si>
    <t>6.02</t>
  </si>
  <si>
    <t>18.009.0070-0</t>
  </si>
  <si>
    <t>TORNEIRA HOSPITALAR,ACIONADA POR ALAVANCA,TIPO PAREDE,DE 1/2"X28CM APROXIMADAMENTE,EM METAL CROMADO.FORNECIMENTO</t>
  </si>
  <si>
    <t>6.03</t>
  </si>
  <si>
    <t>18.100.0025-0</t>
  </si>
  <si>
    <t>BANCA DE MARMORE SINTETICO,MEDINDO 120X50CM,COM CUBA DO MESMO MATERIAL,EXCLUSIVE TORNEIRA,VALVULA E SIFAO.FORNECIMENTO EASSENTAMENTO</t>
  </si>
  <si>
    <t>6.04</t>
  </si>
  <si>
    <t>18.016.0025-0</t>
  </si>
  <si>
    <t>TANQUE DE ACO INOXIDAVEL,EM CHAPA 22.304 DE 520X520MM,CAPACIDADE DE 30L,COM ESFREGADOR,EXCLUSIVE TORNEIRA.FORNECIMENTO</t>
  </si>
  <si>
    <t>6.05</t>
  </si>
  <si>
    <t>18.002.0080-A</t>
  </si>
  <si>
    <t>VASO SANITARIO DE LOUCA BRANCA, CONVENCIONAL, TIPO POPULAR, COM MEDIDAS EM TORNO DE 37X47X38CM, INCLUSIVE ASSENTO PLASTICO TIPO POPULAR, CAIXA DE DESCARGA PLASTICA EXTERNA COMPLETA, TUBO DE DESCARGA LONGO, BOLSA DE LIGACAO E ACESSORIOS DE FIXACAO. FORNECIMENTO</t>
  </si>
  <si>
    <t>6.06</t>
  </si>
  <si>
    <t>18.005.0018-A</t>
  </si>
  <si>
    <t>ASSENTO SANITARIO PLASTICO,TIPO POPULAR. FORNECIMENTO E COLOCACAO</t>
  </si>
  <si>
    <t>6.07</t>
  </si>
  <si>
    <t>18.013.0133-A</t>
  </si>
  <si>
    <t>RABICHO PLASTICO,DE 40CM,COM SAIDA DE 1/2".FORNECIMENTO</t>
  </si>
  <si>
    <t>6.08</t>
  </si>
  <si>
    <t>18.013.0127-A</t>
  </si>
  <si>
    <t>SIFAO DE PVC SANFONADO UNIVERSAL.FORNECIMENTO</t>
  </si>
  <si>
    <t>6.09</t>
  </si>
  <si>
    <t>18.002.0090-0</t>
  </si>
  <si>
    <t>VASO SANITARIO DE LOUCA BRANCA,PARA PESSOAS COM NECESSIDADESESPECIFICAS,INCLUSIVE ASSENTO ESPECIAL,BOLSA DE LIGACAO EACESSORIOS DE FIXACAO.FORNECIMENTO</t>
  </si>
  <si>
    <t>6.10</t>
  </si>
  <si>
    <t>18.002.0014-0</t>
  </si>
  <si>
    <t>LAVATORIO DE LOUCA BRANCA,COM COLUNA SUSPENSA,PARA PESSOAS COM NECESSIDADES ESPECIFICAS,COM MEDIDAS EM TORNO DE 45,5X35,5CM,INCLUSIVE SIFAO EM PVC FLEXIVEL,VALVULA DE ESCOAMENTO CROMADA,RABICHO EM PVC E TORNEIRA DE FECHAMENTO AUTOMATICO.FORNECIMENTO</t>
  </si>
  <si>
    <t>7.0</t>
  </si>
  <si>
    <t>COBERTURA</t>
  </si>
  <si>
    <t>7.01</t>
  </si>
  <si>
    <t>16.015.0001-0</t>
  </si>
  <si>
    <t>ISOLAMENTO TERMICO ENTRE A TELHA E O MADEIRAMENTO,COM DUAS FOLHAS DE ALUMINIO ESTRUTURADO E UMA FOLHA DE POLIETILENO ALVEOLAR,COM ESPESSURA DE 3,5MM.FORNECIMENTO E COLOCACAO</t>
  </si>
  <si>
    <t>7.02</t>
  </si>
  <si>
    <t>16.002.0012-A</t>
  </si>
  <si>
    <t>COBERTURA EM TELHA CERAMICA PORTUGUESA OU ROMANA, EXCLUSIVE CUMEEIRA E MADEIRAMENTO MEDIDA PELA AREA REAL DE COBERTURA. FORNECIMENTO E COLOCACAO</t>
  </si>
  <si>
    <t>7.03</t>
  </si>
  <si>
    <t>16.002.0015-0</t>
  </si>
  <si>
    <t>CUMEEIRA PARA COBERTURA EM TELHAS FRANCESAS,COLONIAIS,ROMANAOU PORTUGUESA.FORNECIMENTO E COLOCACAO</t>
  </si>
  <si>
    <t>7.04</t>
  </si>
  <si>
    <t>16.004.0050-0</t>
  </si>
  <si>
    <t>CALHA DE BEIRAL,SEMI-CIRCULAR DE PVC,DN 125,EXCLUSIVE CONDUTORES (VIDE ITEM 16.004.0055).FORNECIMENTO E COLOCACAO</t>
  </si>
  <si>
    <t>7.05</t>
  </si>
  <si>
    <t>16.004.0055-0</t>
  </si>
  <si>
    <t>CONDUTOR PARA CALHA DE BEIRAL DE PVC,DN 88,INCLUSIVE CONEXOES.FORNECIMENTO E COLOCACAO</t>
  </si>
  <si>
    <t>8.0</t>
  </si>
  <si>
    <t>PINTURA</t>
  </si>
  <si>
    <t>8.01</t>
  </si>
  <si>
    <t>17.013.0030-0</t>
  </si>
  <si>
    <t>PINTURA INTERNA SOBRE CONCRETO LISO OU REVESTIMENTO,COM TINTA AQUOSA A BASE DE EPOXI INCOLOR OU EM CORES,INCLUSIVE LIMPEZA,E DUAS DEMAOS DE ACABAMENTO</t>
  </si>
  <si>
    <t>8.02</t>
  </si>
  <si>
    <t>PINTURA EXTERNA SOBRE CONCRETO LISO OU REVESTIMENTO,COM TINTA AQUOSA A BASE DE EPOXI INCOLOR OU EM CORES,INCLUSIVE LIMPEZA,E DUAS DEMAOS DE ACABAMENTO</t>
  </si>
  <si>
    <t>8.03</t>
  </si>
  <si>
    <t>17.017.0140-0</t>
  </si>
  <si>
    <t>PINTURA INTERNA OU EXTERNA SOBRE MADEIRA NOVA,COM ESMALTE SINTETICO ALQUIDICO,BRILHANTE OU ACETINADA EM DUAS DEMAOS SOBRE SUPERFICIE PREPARADA COM MATERIAL DA MESMA LINHA,CONFORMEO ITEM 17.017.0100,EXCLUSIVE ESTE PREPARO</t>
  </si>
  <si>
    <t>8.04</t>
  </si>
  <si>
    <t>17.017.0300-B</t>
  </si>
  <si>
    <t>PINTURA INTERNA OU EXTERNA SOBRE FERRO COM TINTA A OLEO BRILHANTE, INCLUSIVE LIXAMENTO, LIMPEZA, UMA DEMAO DE TINTA ANTIOXIDO E DUAS DEMAOS DE ACABAMENTO</t>
  </si>
  <si>
    <t>8.05</t>
  </si>
  <si>
    <t>17.040.0024-A</t>
  </si>
  <si>
    <t>PINTURA DE PISO CIMENTADO LISO COM TINTA 100% ACRILICA, INCLUSIVE LIXAMENTO, LIMPEZA E TRES DEMAOS DE ACABAMENTO APLICADAS A ROLO DE LA, DILUICAO EM AGUA A 20%</t>
  </si>
  <si>
    <t>Total do orçamento :</t>
  </si>
  <si>
    <t>BDI: 15%</t>
  </si>
  <si>
    <t>Total Geral :</t>
  </si>
  <si>
    <t>Composição do BDI</t>
  </si>
  <si>
    <t>Intervalos admissíveis sem justificativas</t>
  </si>
  <si>
    <t>Composição de BDI adotado</t>
  </si>
  <si>
    <t>BDI Proposto:</t>
  </si>
  <si>
    <t>Seguro + Garantia (S+G)</t>
  </si>
  <si>
    <t>De      0,80%      até     1,00%</t>
  </si>
  <si>
    <t>Garantia:</t>
  </si>
  <si>
    <t xml:space="preserve"> 
Observação:
Composição do BDI, intervalos admissíveis e fórmula de cálculo nos termos do Acórdão 2622/2013 do TCU.</t>
  </si>
  <si>
    <t xml:space="preserve">Risco (R) </t>
  </si>
  <si>
    <t>De      0,97%      até     1,27%</t>
  </si>
  <si>
    <t>Risco:</t>
  </si>
  <si>
    <t>Despesas financeiras (DF)</t>
  </si>
  <si>
    <t>De      0,59%      até     1,39%</t>
  </si>
  <si>
    <t>Despesas financeiras:</t>
  </si>
  <si>
    <t>Administração Central (AC)</t>
  </si>
  <si>
    <t>De      3,00%      até     5,50%</t>
  </si>
  <si>
    <t>Administração central:</t>
  </si>
  <si>
    <t>Lucro (L)</t>
  </si>
  <si>
    <t>De      6,16%      até     8,96%</t>
  </si>
  <si>
    <t>Lucro:</t>
  </si>
  <si>
    <t>Tributos (T)</t>
  </si>
  <si>
    <t>De      5,65%      até     8,65%</t>
  </si>
  <si>
    <t>Tributos:</t>
  </si>
  <si>
    <t>MEMÓRIA DE CÁLCULO</t>
  </si>
  <si>
    <t>ITEM</t>
  </si>
  <si>
    <t>CÓDIGO</t>
  </si>
  <si>
    <t>DESCRIÇÃO</t>
  </si>
  <si>
    <t>3M DE COMPRIMENTO X 2M DE ALTURA</t>
  </si>
  <si>
    <t>1 MESES</t>
  </si>
  <si>
    <t>ÁREA DA COBERTURA DA UNIDADE A SER REPARADA</t>
  </si>
  <si>
    <t>PASSARELA FRONTAL X2 (2,25mx3,00m) PISO DA ENTRADA (4,08mx3,00m) PISO CENTRA / VENTILAÇÃO (4,20mx5,20mx)</t>
  </si>
  <si>
    <t>PORTAO E GRADIL DA ÁREA DE SERVIÇO (2,60mx2,65m) GRADE DE MADEIRA DO MURO (20,00mx1,20m)PORTAO E GRADIL DO COMPRESSOR (2,05mx2,65m)COLUNA E BASE DA CAIXA D'ÁGUA(2,00mx3,00mx4,00mALT)</t>
  </si>
  <si>
    <t>FRENTE DA UNIDADE (14,78mx2,65m) LATERAL DA UNIDADE(20,93mx2,65m)</t>
  </si>
  <si>
    <t>94,63m² x 20 KM</t>
  </si>
  <si>
    <t>RECEPÇÃO(2,70mX3,00m)ARQUIVO(2,45mx3,00m)SALA DE ATENDIMENTO CLINICO(3,05mx3,29m)CONSULTORIO DAS ENFERMEIRAS(3,05mx3,35)BANHO(3,05mx1,23m)BANHO(3,05mx1,20) BANHO(3,05mx1,20x)BANHO(1,77mx3,05m)Á.SERVIÇO(2,43mx2,60m) COZINHA 2,60mx4,50m)SALA DO DENTISTA(4,50mx3,00m)ESTERELIZAÇÃO(3,32mx2,05m) COMPRESSOR(1,18mx2,05)SALA DE REUNIÃO(4,50mx4,05m)SALA DE VACINAÇÃO (3,05mx3,45m) PEDIATRIA(3,05mx3,45m)SALA DE CURATIVO(3,50mx3,05)TRIAGEM(3,00mx4,90m)CIRCULAÇÃO</t>
  </si>
  <si>
    <t>ABERTURA DE VALAS P/ ENCHIMENTO DAS SAPATAS DE FIXAÇÃO DA PASSARELA CIMENTADA (67,94M DE COMPRIMENTO X 1,00M DE LARGURA X 0,50M DE ALTURA)</t>
  </si>
  <si>
    <t>VOLUME DA ESCAVAÇÃO - VOLUME DO CONCRETO SIMPLES + CONCRETO ARMADO (REFERENTE AOS ITENS 2.01;2.03)</t>
  </si>
  <si>
    <t>LASTRO DAS SAPATAS DA PASSARELA CIMENTADA X2(67,94M X 0,10 DE LARGURA X 0,30M DE ALTURA)</t>
  </si>
  <si>
    <t>ÁREA EXTERNA NA ENTRADA DA UNIDADE</t>
  </si>
  <si>
    <t>BASE DO PISO CENTRAL / VENTILAÇÃO (4,20MX5,20MX0,05M ESPESSURA)</t>
  </si>
  <si>
    <t>BASE PARA OS PISOS DA RECEPÇÃO(2,70mX3,00m)ARQUIVO(2,45mx3,00m)SALA DE ATENDIMENTO CLINICO(3,05mx3,29m)CONSULTORIO DAS ENFERMEIRAS(3,05mx3,35)BANHO(3,05mx1,23m)BANHO(3,05mx1,20) BANHO(3,05mx1,20x)BANHO(1,77mx3,05m)Á.SERVIÇO(2,43mx2,60m) COZINHA 2,60mx4,50m)SALA DO DENTISTA(4,50mx3,00m)ESTERELIZAÇÃO(3,32mx2,05m) COMPRESSOR(1,18mx2,05)SALA DE REUNIÃO(4,50mx4,05m)SALA DE VACINAÇÃO (3,05mx3,45m) PEDIATRIA(3,05mx3,45m)SALA DE CURATIVO(3,50mx3,05)TRIAGEM(3,00mx4,90m)CIRCULAÇÃO</t>
  </si>
  <si>
    <t>BASE DO PISO CENTRAL / VENTILAÇÃO (4,20MX5,20M)</t>
  </si>
  <si>
    <t>48T X 22KM</t>
  </si>
  <si>
    <t>EMBOÇO REFERENTE A TODO O PERIMETRO DA ÁREA DE ESPERA , RECEPÇÃO E CIRCULAÇÃO, ONDE E PAREDE DE MADEIRA. (42,70m X 2,65m)</t>
  </si>
  <si>
    <t>BANHO 1 (8,56M X 1,05M) BANHO 2 (8,50M X 1,05) BANHO 3 (8,50 X 1,05) BANHO 4 (9,64 X 1,05) COZINHA (15,90M X 1,05) ÁREA DE SERVIÇO (7,46MM X 1,05) DML (13,10M X 2,65M)              CIRCULAÇÃO (38,20M X 1,60)</t>
  </si>
  <si>
    <t>RECEPÇÃO E CIRCULAÇÃO(45,10m)ARQUIVO(10,90m)SALA DE ATENDIMENTO CLINICO(12,68m)CONSULTORIO DAS ENFERMEIRAS(12,80m)BANHO(8,30m)BANHO(8,50m) BANHO(8,50m)BANHO(9,64m)Á.SERVIÇO(7,46m) COZINHA 15,90m)SALA DO DENTISTA(15,00m)ESTERELIZAÇÃO(10,74m) COMPRESSOR(4,41m)SALA DE REUNIÃO(17,10m)SALA DE VACINAÇÃO (13,00m) PEDIATRIA(13,00m)SALA DE CURATIVO(13,10m)TRIAGEM(15,80m)</t>
  </si>
  <si>
    <t xml:space="preserve">REFERENTE A TROCA DE PORTAS DA UNIDADE DAS SALAS - ARQUIVO 1, SALA DE ATENDIMENTOS 1, CONSULTORIO DAS ENFERMEIRAS 1, COZINHA 2, SALA DO DENTISTA 1, ESTERELIZAÇÃO 2, SALA DE REUNIÇÃO 1, SALA DE VACINAÇÃO 1, PEDIATRIA 1, SALA DE CURATIVO 1, TRIAGEM 1 </t>
  </si>
  <si>
    <t>REFERENTE A TROCA DE PORTAS DA UNIDADE DOS 4 BANHEIROS</t>
  </si>
  <si>
    <t>REFERENTA A TROCA DE VIDROS DAS JANELAS EM GERAL DA UNIDADE</t>
  </si>
  <si>
    <t>TROCA E INSTALAÇÃO DAS JANELAS DE 1,10Mx1,40 TIPO GUILHOTINA DE MADEIRA POR JANELA DE CORRER D E ALUMINIO</t>
  </si>
  <si>
    <t>TROCA DA CERCA DA FRENTE DE 20,00MX1,20M</t>
  </si>
  <si>
    <t>RECEPÇÃO(1)ARQUIVO(1)SALA DE ATENDIMENTO CLINICO(1)CONSULTORIO DAS ENFERMEIRAS(1)BANHO(1)BANHO(1) BANHO(1)BANHO(1)Á.SERVIÇO(1) COZINHA (1)SALA DO DENTISTA(2)ESTERELIZAÇÃO(1)SALA DE REUNIÃO(1)SALA DE VACINAÇÃO (1) PEDIATRIA(1)SALA DE CURATIVO(1)TRIAGEM(1)</t>
  </si>
  <si>
    <t>RECEPÇÃO(1)ARQUIVO(1)SALA DE ATENDIMENTO CLINICO(1)CONSULTORIO DAS ENFERMEIRAS(1)BANHO(1)BANHO(1) BANHO(1)BANHO(1)COZINHA (1)SALA DO DENTISTA(1)SALA DE REUNIÃO(2)SALA DE VACINAÇÃO (1) PEDIATRIA(1)SALA DE CURATIVO(1)TRIAGEM(1)</t>
  </si>
  <si>
    <t>RESTAURAÇÃO DA UNIDADE SE SAUDE (2 SERVENTES E 3 MESES)</t>
  </si>
  <si>
    <t>RESTAURAÇÃO DA UNIDADE SE SAUDE (1 CARPINTEIRO 1 MESES)</t>
  </si>
  <si>
    <t>RESTAURAÇÃO DA UNIDADE SE SAUDE (1 PEDREIRO 3 MESES)</t>
  </si>
  <si>
    <t>RESTAURAÇÃO DA UNIDADE SE SAUDE (1 PINTOR 2 MESES)</t>
  </si>
  <si>
    <t>RESTAURAÇÃO DA UNIDADE SE SAUDE (1 ELETRECISTA 1 MES)</t>
  </si>
  <si>
    <t>CIRCULAÇÃO (3)</t>
  </si>
  <si>
    <t>SALA DE REUNIÕES(1)</t>
  </si>
  <si>
    <t>TROCA GERAL DAS LAMPADAS EXISTENTES NA UNIDADE</t>
  </si>
  <si>
    <t xml:space="preserve">TROCA E INSTALAÇÃO DAS TORNEIRAS ONDE HÁ NECESSIDADE DE FACILITAÇÃO DE USO DAS PIAS E LAVATORIOS </t>
  </si>
  <si>
    <t xml:space="preserve">INSTALAÇÃO DA TORNEIRA NA SALA DE CURATIVOS PARA A HIGIENIZAÇÃO DOS PACIENTES </t>
  </si>
  <si>
    <t>REFERENTE A TROCA COMPLETA DA PIA DA COZINHA</t>
  </si>
  <si>
    <t>INSTALAÇÃO DO TANQUE PARA SERVIR DE LAVATORIO PARA SER FEITA A LIMPEZA DOS CURATIVOS DOA PACIENTES</t>
  </si>
  <si>
    <t xml:space="preserve">SANITARIO NO BANHEIRO </t>
  </si>
  <si>
    <t>BANHEIRO FEMININO(1) BANHEIRO MASCULINO(1)BENHEIRO DA COZINHA(1) BANHEIRO (1)</t>
  </si>
  <si>
    <t>BANHEIRO MASCULINO (1)</t>
  </si>
  <si>
    <t>SALA DO DENTISTA (1)COZINHA(1)ÁREA DE SERVIÇO(1)</t>
  </si>
  <si>
    <t>REFERENTE A CRIAÇÃO E UM BANHEIRO PARA PESSOAS COM NECESSIDADES ESPECIFICAS</t>
  </si>
  <si>
    <t>ÁREA DA COBERTURA DO PSF</t>
  </si>
  <si>
    <t>ÁREA DA COBERTURA DO PSF A SER FEITO REPAROS</t>
  </si>
  <si>
    <t>PERIMETRO DA COBERTURA DO PSF 43,81m</t>
  </si>
  <si>
    <t>PERIMETRO INTERNO DA VENTILAÇÃO (4,20m+4,20m+5,20m+5,20m)</t>
  </si>
  <si>
    <t>2 TUBOS COM ALTURA DA CALHA AO CHAO (2,50m)</t>
  </si>
  <si>
    <t>PERIMETROS DO ARQUIVO(10,90M)SALA DE ATENDIMENTO CLINICO(12,68)CONSULTORIO DAS ENFERMEIRAS(12,80M)BANHO(8,30m)BANHO(8,50M) BANHO(8,50M)BANHO(9,64m)Á.SERVIÇO(7,46m) COZINHA 15,90m)SALA DO DENTISTA(15,00m)ESTERELIZAÇÃO(10,74m) COMPRESSOR(4,41M)SALA DE REUNIÃO(17,10m)SALA DE VACINAÇÃO (13,00m) PEDIATRIA(13,00m)SALA DE CURATIVO(13,10)TRIAGEM(15,80m) MULTIPLICADO PELA ALTURA DE 2,65m(PE DIREITO DAS SALAS) SOMANDO A ÁREA QUADRADA DO TETO DE CADA SALA</t>
  </si>
  <si>
    <t>PERIMETRO DA CIRCULAÇÃO E RECEPÇÃO (45,10m)ÁREA EXTERNA DA UNIDADE (68,12m) MULTIPLICADO PELA ALTURA DE 2,65 (PE DIREITO)</t>
  </si>
  <si>
    <t xml:space="preserve">  
PORTAS (1-2,00mX2,10m) (13-0,80mX2,10m) (4-0,60mX2,10m)
REPINTADAS NAS 2 FOLHAS E CERCA DE SARRAFOS DA ENTRADAS (20,00M x 1,20M)                                        </t>
  </si>
  <si>
    <t>PORTAO E GRADIL DA ÁREA DE SERVIÇO (2,60mx2,65m) PORTAO E GRADIL DO COMPRESSOR (2,05mx2,65m)</t>
  </si>
  <si>
    <t>PISO CENTRAL / VENTILAÇÃO (4,20MX5,20M)</t>
  </si>
  <si>
    <t>OBRA: Reforma da Unidade de Saúde da Família Antônio Francisco Lista</t>
  </si>
  <si>
    <t>CRONOGRAMA DE EXECUÇÃO</t>
  </si>
  <si>
    <t>ITEM  / DESCRIÇÃO</t>
  </si>
  <si>
    <t>DIAS</t>
  </si>
  <si>
    <t>01.0</t>
  </si>
  <si>
    <t>CRONOGRAMA FÍSICO-FINANCEIRO</t>
  </si>
  <si>
    <t>$ Parcial sem B.D.I.</t>
  </si>
  <si>
    <t>$ Parcial com B.D.I.</t>
  </si>
  <si>
    <t>% MEDIÇÃO</t>
  </si>
  <si>
    <t>VALORES CORRESPONDENTES</t>
  </si>
  <si>
    <t>30 DIAS</t>
  </si>
  <si>
    <t>ACUMULADO</t>
  </si>
  <si>
    <t>60 DIAS</t>
  </si>
  <si>
    <t>90 DIAS</t>
  </si>
  <si>
    <t>CRONOGRAMA DE DESEMBOLSO MÁXIMO</t>
  </si>
  <si>
    <t>APÓS A DATA DE AUTORIZAÇÃO DE INÍCIO DOS SERVIÇOS</t>
  </si>
  <si>
    <t>PERCENTUAL ACUMULADO</t>
  </si>
</sst>
</file>

<file path=xl/styles.xml><?xml version="1.0" encoding="utf-8"?>
<styleSheet xmlns="http://schemas.openxmlformats.org/spreadsheetml/2006/main">
  <numFmts count="15">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000"/>
    <numFmt numFmtId="165" formatCode="* #,##0.00\ ;* \(#,##0.00\);* \-#\ ;@\ "/>
    <numFmt numFmtId="166" formatCode="0,000"/>
    <numFmt numFmtId="167" formatCode="&quot;R$ &quot;#,##0.00"/>
    <numFmt numFmtId="168" formatCode="[$R$-416]\ #,##0.00;[Red]\-[$R$-416]\ #,##0.00"/>
    <numFmt numFmtId="169" formatCode="&quot;R$&quot;#,##0.00"/>
    <numFmt numFmtId="170" formatCode="&quot;R$&quot;#,##0.00_);[Red]&quot;(R$&quot;#,##0.00\)"/>
  </numFmts>
  <fonts count="32">
    <font>
      <sz val="10"/>
      <color indexed="8"/>
      <name val="Arial"/>
      <family val="0"/>
    </font>
    <font>
      <sz val="10"/>
      <name val="Arial"/>
      <family val="0"/>
    </font>
    <font>
      <sz val="11"/>
      <color indexed="8"/>
      <name val="Calibri"/>
      <family val="2"/>
    </font>
    <font>
      <b/>
      <sz val="8"/>
      <color indexed="8"/>
      <name val="Arial"/>
      <family val="2"/>
    </font>
    <font>
      <sz val="8"/>
      <name val="Arial Narrow"/>
      <family val="2"/>
    </font>
    <font>
      <b/>
      <sz val="10"/>
      <color indexed="8"/>
      <name val="Arial"/>
      <family val="2"/>
    </font>
    <font>
      <b/>
      <sz val="14"/>
      <name val="Times New Roman"/>
      <family val="1"/>
    </font>
    <font>
      <b/>
      <sz val="10"/>
      <name val="Arial"/>
      <family val="2"/>
    </font>
    <font>
      <sz val="12"/>
      <name val="Arial"/>
      <family val="2"/>
    </font>
    <font>
      <sz val="8"/>
      <color indexed="8"/>
      <name val="Arial"/>
      <family val="0"/>
    </font>
    <font>
      <sz val="8"/>
      <color indexed="53"/>
      <name val="Arial Narrow"/>
      <family val="2"/>
    </font>
    <font>
      <b/>
      <sz val="8"/>
      <color indexed="53"/>
      <name val="Arial Narrow"/>
      <family val="2"/>
    </font>
    <font>
      <b/>
      <sz val="8"/>
      <name val="Arial"/>
      <family val="2"/>
    </font>
    <font>
      <b/>
      <sz val="10"/>
      <color indexed="8"/>
      <name val="Calibri"/>
      <family val="2"/>
    </font>
    <font>
      <sz val="8"/>
      <name val="Arial"/>
      <family val="2"/>
    </font>
    <font>
      <b/>
      <sz val="14"/>
      <name val="Arial Narrow"/>
      <family val="2"/>
    </font>
    <font>
      <b/>
      <sz val="9"/>
      <color indexed="8"/>
      <name val="Arial"/>
      <family val="2"/>
    </font>
    <font>
      <sz val="9"/>
      <color indexed="8"/>
      <name val="Arial"/>
      <family val="0"/>
    </font>
    <font>
      <b/>
      <sz val="10"/>
      <color indexed="8"/>
      <name val="Arial Narrow"/>
      <family val="2"/>
    </font>
    <font>
      <b/>
      <sz val="8"/>
      <name val="Arial Narrow"/>
      <family val="2"/>
    </font>
    <font>
      <b/>
      <sz val="7"/>
      <name val="Arial Narrow"/>
      <family val="2"/>
    </font>
    <font>
      <sz val="8"/>
      <color indexed="48"/>
      <name val="Arial Narrow"/>
      <family val="2"/>
    </font>
    <font>
      <sz val="8"/>
      <color indexed="9"/>
      <name val="Arial Narrow"/>
      <family val="2"/>
    </font>
    <font>
      <b/>
      <sz val="9"/>
      <name val="Arial"/>
      <family val="2"/>
    </font>
    <font>
      <b/>
      <sz val="7"/>
      <name val="Arial"/>
      <family val="2"/>
    </font>
    <font>
      <b/>
      <sz val="12"/>
      <name val="Arial Narrow"/>
      <family val="2"/>
    </font>
    <font>
      <b/>
      <u val="single"/>
      <sz val="14"/>
      <name val="Arial Narrow"/>
      <family val="2"/>
    </font>
    <font>
      <sz val="14"/>
      <name val="Arial Narrow"/>
      <family val="2"/>
    </font>
    <font>
      <b/>
      <u val="single"/>
      <sz val="16"/>
      <name val="Arial Narrow"/>
      <family val="2"/>
    </font>
    <font>
      <sz val="18"/>
      <name val="Arial Narrow"/>
      <family val="2"/>
    </font>
    <font>
      <sz val="12"/>
      <name val="Arial Narrow"/>
      <family val="2"/>
    </font>
    <font>
      <b/>
      <sz val="12"/>
      <color indexed="8"/>
      <name val="Arial Narrow"/>
      <family val="2"/>
    </font>
  </fonts>
  <fills count="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s>
  <borders count="24">
    <border>
      <left/>
      <right/>
      <top/>
      <bottom/>
      <diagonal/>
    </border>
    <border>
      <left style="thin">
        <color indexed="8"/>
      </left>
      <right style="thin">
        <color indexed="8"/>
      </right>
      <top style="thin">
        <color indexed="8"/>
      </top>
      <bottom style="thin">
        <color indexed="8"/>
      </bottom>
    </border>
    <border>
      <left>
        <color indexed="63"/>
      </left>
      <right>
        <color indexed="63"/>
      </right>
      <top style="hair">
        <color indexed="22"/>
      </top>
      <bottom style="hair">
        <color indexed="22"/>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thin">
        <color indexed="8"/>
      </top>
      <bottom style="thin">
        <color indexed="8"/>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hair">
        <color indexed="8"/>
      </left>
      <right>
        <color indexed="63"/>
      </right>
      <top>
        <color indexed="63"/>
      </top>
      <bottom>
        <color indexed="63"/>
      </bottom>
    </border>
    <border>
      <left style="hair">
        <color indexed="8"/>
      </left>
      <right>
        <color indexed="63"/>
      </right>
      <top>
        <color indexed="63"/>
      </top>
      <bottom style="hair">
        <color indexed="8"/>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1" fillId="0" borderId="0">
      <alignment/>
      <protection/>
    </xf>
    <xf numFmtId="0" fontId="0" fillId="0" borderId="0" applyNumberFormat="0" applyFill="0" applyBorder="0" applyAlignment="0" applyProtection="0"/>
    <xf numFmtId="0" fontId="1" fillId="0" borderId="0">
      <alignment/>
      <protection/>
    </xf>
    <xf numFmtId="0" fontId="1" fillId="0" borderId="0">
      <alignment/>
      <protection/>
    </xf>
    <xf numFmtId="0" fontId="2" fillId="0" borderId="0">
      <alignment/>
      <protection/>
    </xf>
    <xf numFmtId="0" fontId="3" fillId="0" borderId="0" applyNumberFormat="0" applyFill="0" applyBorder="0" applyAlignment="0" applyProtection="0"/>
    <xf numFmtId="0" fontId="1" fillId="0" borderId="0">
      <alignment/>
      <protection/>
    </xf>
    <xf numFmtId="0" fontId="9" fillId="0" borderId="0" applyNumberFormat="0" applyFill="0" applyBorder="0">
      <alignment horizontal="left" vertical="top"/>
      <protection locked="0"/>
    </xf>
    <xf numFmtId="165" fontId="1" fillId="0" borderId="0" applyFill="0" applyBorder="0" applyAlignment="0" applyProtection="0"/>
    <xf numFmtId="41" fontId="1" fillId="0" borderId="0" applyFill="0" applyBorder="0" applyAlignment="0" applyProtection="0"/>
    <xf numFmtId="0" fontId="2" fillId="0" borderId="0" applyFill="0" applyBorder="0" applyAlignment="0" applyProtection="0"/>
  </cellStyleXfs>
  <cellXfs count="130">
    <xf numFmtId="0" fontId="0" fillId="0" borderId="0" xfId="0" applyAlignment="1">
      <alignment/>
    </xf>
    <xf numFmtId="0" fontId="4" fillId="2" borderId="0" xfId="0" applyFont="1" applyFill="1" applyAlignment="1">
      <alignment horizontal="center"/>
    </xf>
    <xf numFmtId="0" fontId="4" fillId="2" borderId="0" xfId="0" applyFont="1" applyFill="1" applyAlignment="1">
      <alignment/>
    </xf>
    <xf numFmtId="0" fontId="4" fillId="0" borderId="0" xfId="0" applyFont="1" applyAlignment="1" applyProtection="1">
      <alignment vertical="top"/>
      <protection locked="0"/>
    </xf>
    <xf numFmtId="0" fontId="0" fillId="0" borderId="0" xfId="0" applyBorder="1" applyAlignment="1">
      <alignment horizontal="center"/>
    </xf>
    <xf numFmtId="0" fontId="0" fillId="0" borderId="0" xfId="0" applyBorder="1" applyAlignment="1">
      <alignment/>
    </xf>
    <xf numFmtId="0" fontId="5" fillId="0" borderId="0" xfId="0" applyFont="1" applyAlignment="1">
      <alignment horizontal="center"/>
    </xf>
    <xf numFmtId="4" fontId="5" fillId="0" borderId="0" xfId="0" applyNumberFormat="1" applyFont="1" applyAlignment="1">
      <alignment/>
    </xf>
    <xf numFmtId="4" fontId="5" fillId="0" borderId="0" xfId="0" applyNumberFormat="1" applyFont="1" applyAlignment="1">
      <alignment horizontal="right" vertical="top"/>
    </xf>
    <xf numFmtId="0" fontId="5" fillId="0" borderId="0" xfId="0" applyFont="1" applyAlignment="1" applyProtection="1">
      <alignment horizontal="center" vertical="top" wrapText="1"/>
      <protection locked="0"/>
    </xf>
    <xf numFmtId="4" fontId="0" fillId="0" borderId="0" xfId="0" applyNumberFormat="1" applyAlignment="1">
      <alignment/>
    </xf>
    <xf numFmtId="0" fontId="0" fillId="0" borderId="0" xfId="0" applyAlignment="1">
      <alignment horizontal="center"/>
    </xf>
    <xf numFmtId="0" fontId="4" fillId="0" borderId="0" xfId="0" applyFont="1" applyAlignment="1" applyProtection="1">
      <alignment horizontal="left" vertical="top"/>
      <protection locked="0"/>
    </xf>
    <xf numFmtId="0" fontId="0" fillId="0" borderId="0" xfId="0" applyAlignment="1">
      <alignment horizontal="left"/>
    </xf>
    <xf numFmtId="0" fontId="7" fillId="0" borderId="0" xfId="0" applyFont="1" applyBorder="1" applyAlignment="1">
      <alignment horizontal="center" vertical="center"/>
    </xf>
    <xf numFmtId="0" fontId="5" fillId="0" borderId="0" xfId="0" applyFont="1" applyBorder="1" applyAlignment="1" applyProtection="1">
      <alignment horizontal="center" vertical="top" wrapText="1"/>
      <protection locked="0"/>
    </xf>
    <xf numFmtId="0" fontId="5" fillId="0" borderId="0" xfId="0" applyFont="1" applyAlignment="1" applyProtection="1">
      <alignment horizontal="left" vertical="top" wrapText="1"/>
      <protection locked="0"/>
    </xf>
    <xf numFmtId="0" fontId="5" fillId="0" borderId="1" xfId="0" applyFont="1" applyBorder="1" applyAlignment="1" applyProtection="1">
      <alignment horizontal="center" vertical="top"/>
      <protection locked="0"/>
    </xf>
    <xf numFmtId="0" fontId="5" fillId="0" borderId="1" xfId="0" applyFont="1" applyBorder="1" applyAlignment="1" applyProtection="1">
      <alignment horizontal="left" vertical="top"/>
      <protection locked="0"/>
    </xf>
    <xf numFmtId="4" fontId="5" fillId="0" borderId="1" xfId="0" applyNumberFormat="1" applyFont="1" applyBorder="1" applyAlignment="1" applyProtection="1">
      <alignment vertical="top"/>
      <protection locked="0"/>
    </xf>
    <xf numFmtId="4" fontId="5" fillId="0" borderId="1" xfId="0" applyNumberFormat="1" applyFont="1" applyBorder="1" applyAlignment="1" applyProtection="1">
      <alignment horizontal="right" vertical="top"/>
      <protection locked="0"/>
    </xf>
    <xf numFmtId="164" fontId="3" fillId="0" borderId="1" xfId="0" applyNumberFormat="1" applyFont="1" applyBorder="1" applyAlignment="1" applyProtection="1">
      <alignment horizontal="center" vertical="top"/>
      <protection locked="0"/>
    </xf>
    <xf numFmtId="0" fontId="0" fillId="0" borderId="1" xfId="0" applyBorder="1" applyAlignment="1">
      <alignment/>
    </xf>
    <xf numFmtId="0" fontId="3" fillId="0" borderId="1" xfId="0" applyFont="1" applyBorder="1" applyAlignment="1" applyProtection="1">
      <alignment horizontal="left" vertical="top"/>
      <protection locked="0"/>
    </xf>
    <xf numFmtId="0" fontId="0" fillId="0" borderId="1" xfId="0" applyBorder="1" applyAlignment="1">
      <alignment horizontal="center"/>
    </xf>
    <xf numFmtId="4" fontId="0" fillId="0" borderId="1" xfId="0" applyNumberFormat="1" applyBorder="1" applyAlignment="1">
      <alignment/>
    </xf>
    <xf numFmtId="4" fontId="3" fillId="0" borderId="1" xfId="0" applyNumberFormat="1" applyFont="1" applyBorder="1" applyAlignment="1">
      <alignment horizontal="right" vertical="top"/>
    </xf>
    <xf numFmtId="0" fontId="9" fillId="0" borderId="1" xfId="0" applyFont="1" applyBorder="1" applyAlignment="1" applyProtection="1">
      <alignment horizontal="center" vertical="top" wrapText="1"/>
      <protection locked="0"/>
    </xf>
    <xf numFmtId="0" fontId="9" fillId="0" borderId="1" xfId="0" applyFont="1" applyBorder="1" applyAlignment="1" applyProtection="1">
      <alignment horizontal="left" vertical="top" wrapText="1"/>
      <protection locked="0"/>
    </xf>
    <xf numFmtId="4" fontId="9" fillId="0" borderId="1" xfId="0" applyNumberFormat="1" applyFont="1" applyBorder="1" applyAlignment="1" applyProtection="1">
      <alignment horizontal="center" vertical="top" wrapText="1"/>
      <protection locked="0"/>
    </xf>
    <xf numFmtId="4" fontId="9" fillId="0" borderId="1" xfId="0" applyNumberFormat="1" applyFont="1" applyBorder="1" applyAlignment="1" applyProtection="1">
      <alignment horizontal="right" vertical="top" wrapText="1"/>
      <protection locked="0"/>
    </xf>
    <xf numFmtId="0" fontId="10" fillId="2" borderId="0" xfId="0" applyFont="1" applyFill="1" applyAlignment="1" applyProtection="1">
      <alignment vertical="top"/>
      <protection locked="0"/>
    </xf>
    <xf numFmtId="0" fontId="10" fillId="0" borderId="0" xfId="0" applyFont="1" applyAlignment="1" applyProtection="1">
      <alignment vertical="top"/>
      <protection locked="0"/>
    </xf>
    <xf numFmtId="0" fontId="11" fillId="0" borderId="0" xfId="22" applyNumberFormat="1" applyFont="1" applyFill="1" applyBorder="1" applyAlignment="1" applyProtection="1">
      <alignment/>
      <protection/>
    </xf>
    <xf numFmtId="0" fontId="4" fillId="0" borderId="2" xfId="0" applyFont="1" applyBorder="1" applyAlignment="1" applyProtection="1">
      <alignment vertical="top"/>
      <protection locked="0"/>
    </xf>
    <xf numFmtId="0" fontId="3" fillId="0" borderId="0" xfId="0" applyFont="1" applyBorder="1" applyAlignment="1" applyProtection="1">
      <alignment horizontal="left" vertical="top" wrapText="1"/>
      <protection locked="0"/>
    </xf>
    <xf numFmtId="0" fontId="3" fillId="0" borderId="0" xfId="0" applyFont="1" applyBorder="1" applyAlignment="1" applyProtection="1">
      <alignment horizontal="center" vertical="top" wrapText="1"/>
      <protection locked="0"/>
    </xf>
    <xf numFmtId="4" fontId="3" fillId="0" borderId="3" xfId="0" applyNumberFormat="1" applyFont="1" applyBorder="1" applyAlignment="1" applyProtection="1">
      <alignment horizontal="right" vertical="top" wrapText="1"/>
      <protection locked="0"/>
    </xf>
    <xf numFmtId="0" fontId="3" fillId="0" borderId="0" xfId="0" applyFont="1" applyBorder="1" applyAlignment="1" applyProtection="1">
      <alignment horizontal="right" vertical="top" wrapText="1"/>
      <protection locked="0"/>
    </xf>
    <xf numFmtId="0" fontId="5" fillId="0" borderId="0" xfId="0" applyFont="1" applyAlignment="1">
      <alignment/>
    </xf>
    <xf numFmtId="4" fontId="3" fillId="0" borderId="3" xfId="0" applyNumberFormat="1" applyFont="1" applyBorder="1" applyAlignment="1">
      <alignment horizontal="right" vertical="top"/>
    </xf>
    <xf numFmtId="165" fontId="1" fillId="0" borderId="0" xfId="25" applyFont="1" applyFill="1" applyBorder="1" applyAlignment="1" applyProtection="1">
      <alignment/>
      <protection/>
    </xf>
    <xf numFmtId="165" fontId="1" fillId="0" borderId="0" xfId="25" applyFont="1" applyFill="1" applyBorder="1" applyAlignment="1" applyProtection="1">
      <alignment horizontal="center"/>
      <protection/>
    </xf>
    <xf numFmtId="10" fontId="12" fillId="2" borderId="0" xfId="24" applyNumberFormat="1" applyFont="1" applyFill="1" applyBorder="1" applyAlignment="1" applyProtection="1">
      <alignment horizontal="center" vertical="center"/>
      <protection/>
    </xf>
    <xf numFmtId="0" fontId="14" fillId="2" borderId="4" xfId="0" applyFont="1" applyFill="1" applyBorder="1" applyAlignment="1">
      <alignment horizontal="center"/>
    </xf>
    <xf numFmtId="10" fontId="14" fillId="2" borderId="5" xfId="24" applyNumberFormat="1" applyFont="1" applyFill="1" applyBorder="1" applyAlignment="1" applyProtection="1">
      <alignment horizontal="center" vertical="center"/>
      <protection locked="0"/>
    </xf>
    <xf numFmtId="165" fontId="14" fillId="2" borderId="0" xfId="25" applyFont="1" applyFill="1" applyBorder="1" applyAlignment="1" applyProtection="1">
      <alignment horizontal="left" vertical="top" wrapText="1"/>
      <protection/>
    </xf>
    <xf numFmtId="10" fontId="14" fillId="2" borderId="4" xfId="24" applyNumberFormat="1" applyFont="1" applyFill="1" applyBorder="1" applyAlignment="1" applyProtection="1">
      <alignment horizontal="center" vertical="center"/>
      <protection locked="0"/>
    </xf>
    <xf numFmtId="0" fontId="14" fillId="2" borderId="6" xfId="0" applyFont="1" applyFill="1" applyBorder="1" applyAlignment="1">
      <alignment horizontal="center"/>
    </xf>
    <xf numFmtId="10" fontId="14" fillId="2" borderId="6" xfId="24" applyNumberFormat="1" applyFont="1" applyFill="1" applyBorder="1" applyAlignment="1" applyProtection="1">
      <alignment horizontal="center" vertical="center"/>
      <protection locked="0"/>
    </xf>
    <xf numFmtId="0" fontId="0" fillId="2" borderId="0" xfId="0" applyFill="1" applyBorder="1" applyAlignment="1">
      <alignment horizontal="center"/>
    </xf>
    <xf numFmtId="0" fontId="4" fillId="2" borderId="0" xfId="0" applyFont="1" applyFill="1" applyBorder="1" applyAlignment="1" applyProtection="1">
      <alignment horizontal="center" vertical="top"/>
      <protection locked="0"/>
    </xf>
    <xf numFmtId="0" fontId="4" fillId="3" borderId="0" xfId="0" applyFont="1" applyFill="1" applyBorder="1" applyAlignment="1" applyProtection="1">
      <alignment horizontal="center" vertical="top"/>
      <protection locked="0"/>
    </xf>
    <xf numFmtId="0" fontId="4" fillId="0" borderId="0" xfId="0" applyFont="1" applyFill="1" applyBorder="1" applyAlignment="1" applyProtection="1">
      <alignment vertical="top"/>
      <protection locked="0"/>
    </xf>
    <xf numFmtId="4" fontId="5" fillId="0" borderId="0" xfId="0" applyNumberFormat="1" applyFont="1" applyAlignment="1">
      <alignment horizontal="center"/>
    </xf>
    <xf numFmtId="4" fontId="0" fillId="0" borderId="0" xfId="0" applyNumberFormat="1" applyAlignment="1">
      <alignment horizontal="center"/>
    </xf>
    <xf numFmtId="0" fontId="16" fillId="0" borderId="1" xfId="0" applyFont="1" applyBorder="1" applyAlignment="1" applyProtection="1">
      <alignment horizontal="center" vertical="center"/>
      <protection locked="0"/>
    </xf>
    <xf numFmtId="0" fontId="17" fillId="0" borderId="0" xfId="0" applyFont="1" applyAlignment="1">
      <alignment/>
    </xf>
    <xf numFmtId="164" fontId="16" fillId="0" borderId="0" xfId="0" applyNumberFormat="1" applyFont="1" applyBorder="1" applyAlignment="1" applyProtection="1">
      <alignment horizontal="left" vertical="top"/>
      <protection locked="0"/>
    </xf>
    <xf numFmtId="0" fontId="16" fillId="0" borderId="0" xfId="0" applyFont="1" applyBorder="1" applyAlignment="1">
      <alignment/>
    </xf>
    <xf numFmtId="0" fontId="16" fillId="0" borderId="0" xfId="0" applyFont="1" applyBorder="1" applyAlignment="1" applyProtection="1">
      <alignment horizontal="left" vertical="top"/>
      <protection locked="0"/>
    </xf>
    <xf numFmtId="0" fontId="17" fillId="0" borderId="0" xfId="0" applyFont="1" applyAlignment="1">
      <alignment horizontal="center"/>
    </xf>
    <xf numFmtId="166" fontId="9" fillId="0" borderId="0" xfId="0" applyNumberFormat="1" applyFont="1" applyBorder="1" applyAlignment="1" applyProtection="1">
      <alignment horizontal="left" vertical="top"/>
      <protection locked="0"/>
    </xf>
    <xf numFmtId="0" fontId="9" fillId="0" borderId="0" xfId="0" applyFont="1" applyBorder="1" applyAlignment="1" applyProtection="1">
      <alignment horizontal="left" vertical="top"/>
      <protection locked="0"/>
    </xf>
    <xf numFmtId="0" fontId="9" fillId="0" borderId="0" xfId="0" applyFont="1" applyBorder="1" applyAlignment="1" applyProtection="1">
      <alignment horizontal="left" vertical="top" wrapText="1"/>
      <protection locked="0"/>
    </xf>
    <xf numFmtId="0" fontId="9" fillId="0" borderId="0" xfId="0" applyFont="1" applyAlignment="1">
      <alignment horizontal="center"/>
    </xf>
    <xf numFmtId="0" fontId="10" fillId="0" borderId="0" xfId="0" applyFont="1" applyFill="1" applyBorder="1" applyAlignment="1" applyProtection="1">
      <alignment vertical="top"/>
      <protection locked="0"/>
    </xf>
    <xf numFmtId="0" fontId="10" fillId="0" borderId="0" xfId="0" applyFont="1" applyFill="1" applyBorder="1" applyAlignment="1" applyProtection="1">
      <alignment horizontal="center" vertical="top"/>
      <protection locked="0"/>
    </xf>
    <xf numFmtId="0" fontId="18" fillId="0" borderId="0" xfId="0" applyFont="1" applyAlignment="1">
      <alignment/>
    </xf>
    <xf numFmtId="0" fontId="19" fillId="4" borderId="7" xfId="23" applyFont="1" applyFill="1" applyBorder="1" applyAlignment="1">
      <alignment horizontal="center" vertical="center"/>
      <protection/>
    </xf>
    <xf numFmtId="0" fontId="20" fillId="4" borderId="7" xfId="23" applyFont="1" applyFill="1" applyBorder="1" applyAlignment="1">
      <alignment horizontal="center" vertical="center"/>
      <protection/>
    </xf>
    <xf numFmtId="49" fontId="12" fillId="2" borderId="8" xfId="23" applyNumberFormat="1" applyFont="1" applyFill="1" applyBorder="1" applyAlignment="1">
      <alignment horizontal="center" vertical="center"/>
      <protection/>
    </xf>
    <xf numFmtId="0" fontId="14" fillId="2" borderId="9" xfId="23" applyFont="1" applyFill="1" applyBorder="1" applyAlignment="1">
      <alignment vertical="center"/>
      <protection/>
    </xf>
    <xf numFmtId="0" fontId="4" fillId="2" borderId="10" xfId="23" applyFont="1" applyFill="1" applyBorder="1" applyAlignment="1">
      <alignment vertical="center"/>
      <protection/>
    </xf>
    <xf numFmtId="164" fontId="3" fillId="0" borderId="11" xfId="0" applyNumberFormat="1" applyFont="1" applyBorder="1" applyAlignment="1" applyProtection="1">
      <alignment horizontal="center" vertical="top"/>
      <protection locked="0"/>
    </xf>
    <xf numFmtId="0" fontId="3" fillId="0" borderId="12" xfId="0" applyFont="1" applyBorder="1" applyAlignment="1" applyProtection="1">
      <alignment horizontal="left" vertical="top"/>
      <protection locked="0"/>
    </xf>
    <xf numFmtId="0" fontId="21" fillId="5" borderId="13" xfId="23" applyFont="1" applyFill="1" applyBorder="1" applyAlignment="1">
      <alignment vertical="center"/>
      <protection/>
    </xf>
    <xf numFmtId="0" fontId="22" fillId="0" borderId="14" xfId="23" applyFont="1" applyFill="1" applyBorder="1" applyAlignment="1">
      <alignment vertical="center"/>
      <protection/>
    </xf>
    <xf numFmtId="0" fontId="22" fillId="0" borderId="13" xfId="23" applyFont="1" applyFill="1" applyBorder="1" applyAlignment="1">
      <alignment vertical="center"/>
      <protection/>
    </xf>
    <xf numFmtId="49" fontId="12" fillId="2" borderId="15" xfId="23" applyNumberFormat="1" applyFont="1" applyFill="1" applyBorder="1" applyAlignment="1">
      <alignment horizontal="center" vertical="center"/>
      <protection/>
    </xf>
    <xf numFmtId="0" fontId="14" fillId="2" borderId="16" xfId="23" applyFont="1" applyFill="1" applyBorder="1" applyAlignment="1">
      <alignment vertical="center"/>
      <protection/>
    </xf>
    <xf numFmtId="0" fontId="22" fillId="2" borderId="17" xfId="23" applyFont="1" applyFill="1" applyBorder="1" applyAlignment="1">
      <alignment vertical="center"/>
      <protection/>
    </xf>
    <xf numFmtId="0" fontId="22" fillId="2" borderId="18" xfId="23" applyFont="1" applyFill="1" applyBorder="1" applyAlignment="1">
      <alignment vertical="center"/>
      <protection/>
    </xf>
    <xf numFmtId="0" fontId="22" fillId="2" borderId="16" xfId="23" applyFont="1" applyFill="1" applyBorder="1" applyAlignment="1">
      <alignment vertical="center"/>
      <protection/>
    </xf>
    <xf numFmtId="0" fontId="0" fillId="0" borderId="0" xfId="0" applyAlignment="1" applyProtection="1">
      <alignment vertical="top"/>
      <protection locked="0"/>
    </xf>
    <xf numFmtId="0" fontId="12" fillId="4" borderId="3" xfId="0" applyFont="1" applyFill="1" applyBorder="1" applyAlignment="1">
      <alignment horizontal="center" vertical="center"/>
    </xf>
    <xf numFmtId="0" fontId="24" fillId="4" borderId="3" xfId="0" applyFont="1" applyFill="1" applyBorder="1" applyAlignment="1">
      <alignment horizontal="center" vertical="center"/>
    </xf>
    <xf numFmtId="167" fontId="4" fillId="2" borderId="1" xfId="23" applyNumberFormat="1" applyFont="1" applyFill="1" applyBorder="1" applyAlignment="1">
      <alignment horizontal="left" vertical="center"/>
      <protection/>
    </xf>
    <xf numFmtId="167" fontId="4" fillId="2" borderId="19" xfId="23" applyNumberFormat="1" applyFont="1" applyFill="1" applyBorder="1" applyAlignment="1">
      <alignment horizontal="left" vertical="center"/>
      <protection/>
    </xf>
    <xf numFmtId="10" fontId="4" fillId="0" borderId="1" xfId="19" applyNumberFormat="1" applyFont="1" applyBorder="1" applyAlignment="1">
      <alignment horizontal="center" vertical="center"/>
      <protection/>
    </xf>
    <xf numFmtId="168" fontId="4" fillId="2" borderId="1" xfId="23" applyNumberFormat="1" applyFont="1" applyFill="1" applyBorder="1" applyAlignment="1">
      <alignment horizontal="center" vertical="center"/>
      <protection/>
    </xf>
    <xf numFmtId="168" fontId="4" fillId="0" borderId="1" xfId="19" applyNumberFormat="1" applyFont="1" applyBorder="1" applyAlignment="1">
      <alignment horizontal="center" vertical="center"/>
      <protection/>
    </xf>
    <xf numFmtId="10" fontId="4" fillId="2" borderId="1" xfId="23" applyNumberFormat="1" applyFont="1" applyFill="1" applyBorder="1" applyAlignment="1">
      <alignment horizontal="center" vertical="center"/>
      <protection/>
    </xf>
    <xf numFmtId="49" fontId="25" fillId="2" borderId="20" xfId="23" applyNumberFormat="1" applyFont="1" applyFill="1" applyBorder="1" applyAlignment="1">
      <alignment horizontal="center" vertical="center"/>
      <protection/>
    </xf>
    <xf numFmtId="167" fontId="19" fillId="2" borderId="1" xfId="23" applyNumberFormat="1" applyFont="1" applyFill="1" applyBorder="1" applyAlignment="1">
      <alignment horizontal="left" vertical="center"/>
      <protection/>
    </xf>
    <xf numFmtId="10" fontId="19" fillId="2" borderId="0" xfId="23" applyNumberFormat="1" applyFont="1" applyFill="1" applyBorder="1" applyAlignment="1">
      <alignment horizontal="center" vertical="center"/>
      <protection/>
    </xf>
    <xf numFmtId="169" fontId="19" fillId="2" borderId="21" xfId="23" applyNumberFormat="1" applyFont="1" applyFill="1" applyBorder="1" applyAlignment="1">
      <alignment horizontal="center" vertical="center"/>
      <protection/>
    </xf>
    <xf numFmtId="0" fontId="27" fillId="0" borderId="0" xfId="0" applyFont="1" applyAlignment="1">
      <alignment/>
    </xf>
    <xf numFmtId="0" fontId="28" fillId="0" borderId="0" xfId="0" applyFont="1" applyAlignment="1">
      <alignment horizontal="center"/>
    </xf>
    <xf numFmtId="0" fontId="29" fillId="0" borderId="0" xfId="0" applyFont="1" applyAlignment="1">
      <alignment/>
    </xf>
    <xf numFmtId="0" fontId="30" fillId="0" borderId="1" xfId="0" applyFont="1" applyBorder="1" applyAlignment="1">
      <alignment horizontal="center" vertical="center" wrapText="1"/>
    </xf>
    <xf numFmtId="0" fontId="31" fillId="0" borderId="0" xfId="0" applyFont="1" applyAlignment="1">
      <alignment/>
    </xf>
    <xf numFmtId="10" fontId="30" fillId="0" borderId="1" xfId="0" applyNumberFormat="1" applyFont="1" applyBorder="1" applyAlignment="1">
      <alignment horizontal="center" vertical="center" wrapText="1"/>
    </xf>
    <xf numFmtId="170" fontId="30" fillId="4" borderId="1" xfId="0" applyNumberFormat="1" applyFont="1" applyFill="1" applyBorder="1" applyAlignment="1">
      <alignment horizontal="center" vertical="center" wrapText="1"/>
    </xf>
    <xf numFmtId="170" fontId="25" fillId="4" borderId="1" xfId="0" applyNumberFormat="1" applyFont="1" applyFill="1" applyBorder="1" applyAlignment="1">
      <alignment horizontal="center" vertical="center" wrapText="1"/>
    </xf>
    <xf numFmtId="4" fontId="3" fillId="0" borderId="3" xfId="0" applyNumberFormat="1" applyFont="1" applyBorder="1" applyAlignment="1" applyProtection="1">
      <alignment horizontal="center" vertical="center" wrapText="1"/>
      <protection locked="0"/>
    </xf>
    <xf numFmtId="4" fontId="3" fillId="0" borderId="3" xfId="0" applyNumberFormat="1"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left" vertical="center" wrapText="1"/>
    </xf>
    <xf numFmtId="4" fontId="5" fillId="0" borderId="0" xfId="0" applyNumberFormat="1" applyFont="1" applyBorder="1" applyAlignment="1">
      <alignment horizontal="center" vertical="center"/>
    </xf>
    <xf numFmtId="0" fontId="14" fillId="2" borderId="22" xfId="0" applyFont="1" applyFill="1" applyBorder="1" applyAlignment="1">
      <alignment vertical="center"/>
    </xf>
    <xf numFmtId="0" fontId="14" fillId="2" borderId="6" xfId="0" applyFont="1" applyFill="1" applyBorder="1" applyAlignment="1" applyProtection="1">
      <alignment horizontal="left" vertical="center"/>
      <protection/>
    </xf>
    <xf numFmtId="0" fontId="14" fillId="2" borderId="23" xfId="0" applyFont="1" applyFill="1" applyBorder="1" applyAlignment="1">
      <alignment vertical="center"/>
    </xf>
    <xf numFmtId="0" fontId="0" fillId="2" borderId="3" xfId="0" applyFill="1" applyBorder="1" applyAlignment="1">
      <alignment horizontal="center"/>
    </xf>
    <xf numFmtId="0" fontId="14" fillId="2" borderId="4" xfId="0" applyFont="1" applyFill="1" applyBorder="1" applyAlignment="1" applyProtection="1">
      <alignment horizontal="left" vertical="center"/>
      <protection/>
    </xf>
    <xf numFmtId="165" fontId="14" fillId="2" borderId="6" xfId="25" applyFont="1" applyFill="1" applyBorder="1" applyAlignment="1" applyProtection="1">
      <alignment horizontal="left" wrapText="1"/>
      <protection/>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165" fontId="7" fillId="2" borderId="3" xfId="25" applyFont="1" applyFill="1" applyBorder="1" applyAlignment="1" applyProtection="1">
      <alignment horizontal="center" vertical="center"/>
      <protection/>
    </xf>
    <xf numFmtId="10" fontId="13" fillId="0" borderId="3" xfId="24" applyNumberFormat="1" applyFont="1" applyFill="1" applyBorder="1" applyAlignment="1" applyProtection="1">
      <alignment horizontal="center" vertical="center"/>
      <protection/>
    </xf>
    <xf numFmtId="0" fontId="7" fillId="0" borderId="0" xfId="0" applyFont="1" applyBorder="1" applyAlignment="1">
      <alignment horizontal="center" vertical="center"/>
    </xf>
    <xf numFmtId="0" fontId="15" fillId="3" borderId="7" xfId="0" applyFont="1" applyFill="1" applyBorder="1" applyAlignment="1" applyProtection="1">
      <alignment horizontal="center" vertical="center"/>
      <protection locked="0"/>
    </xf>
    <xf numFmtId="49" fontId="12" fillId="4" borderId="7" xfId="23" applyNumberFormat="1" applyFont="1" applyFill="1" applyBorder="1" applyAlignment="1">
      <alignment horizontal="center" vertical="center"/>
      <protection/>
    </xf>
    <xf numFmtId="0" fontId="19" fillId="4" borderId="7" xfId="23" applyFont="1" applyFill="1" applyBorder="1" applyAlignment="1">
      <alignment horizontal="center" vertical="center"/>
      <protection/>
    </xf>
    <xf numFmtId="0" fontId="16" fillId="0" borderId="0" xfId="0" applyFont="1" applyBorder="1" applyAlignment="1">
      <alignment horizontal="center" vertical="center"/>
    </xf>
    <xf numFmtId="0" fontId="12" fillId="4" borderId="3" xfId="0" applyFont="1" applyFill="1" applyBorder="1" applyAlignment="1">
      <alignment horizontal="center" vertical="center" wrapText="1"/>
    </xf>
    <xf numFmtId="0" fontId="12" fillId="4" borderId="3" xfId="0" applyFont="1" applyFill="1" applyBorder="1" applyAlignment="1">
      <alignment horizontal="center" vertical="center"/>
    </xf>
    <xf numFmtId="0" fontId="23" fillId="0" borderId="0" xfId="0" applyFont="1" applyBorder="1" applyAlignment="1">
      <alignment horizontal="center" vertical="center"/>
    </xf>
    <xf numFmtId="0" fontId="30" fillId="0" borderId="1" xfId="0" applyFont="1" applyBorder="1" applyAlignment="1">
      <alignment horizontal="center" vertical="center" wrapText="1"/>
    </xf>
    <xf numFmtId="0" fontId="26" fillId="0" borderId="0" xfId="0" applyFont="1" applyBorder="1" applyAlignment="1">
      <alignment horizontal="center"/>
    </xf>
  </cellXfs>
  <cellStyles count="14">
    <cellStyle name="Normal" xfId="0"/>
    <cellStyle name="Currency" xfId="15"/>
    <cellStyle name="Currency [0]" xfId="16"/>
    <cellStyle name="Normal 2" xfId="17"/>
    <cellStyle name="Normal 3" xfId="18"/>
    <cellStyle name="Normal 5" xfId="19"/>
    <cellStyle name="Normal 5 2" xfId="20"/>
    <cellStyle name="Normal 5 3" xfId="21"/>
    <cellStyle name="Normal_EMOP - Tabela Atualizada" xfId="22"/>
    <cellStyle name="Normal_Planilha - Rede Coletrora 44 Casas" xfId="23"/>
    <cellStyle name="Percent" xfId="24"/>
    <cellStyle name="Comma" xfId="25"/>
    <cellStyle name="Comma [0]" xfId="26"/>
    <cellStyle name="Separador de milhares 2"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7F7F7"/>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1895475</xdr:colOff>
      <xdr:row>0</xdr:row>
      <xdr:rowOff>57150</xdr:rowOff>
    </xdr:from>
    <xdr:to>
      <xdr:col>2</xdr:col>
      <xdr:colOff>2905125</xdr:colOff>
      <xdr:row>1</xdr:row>
      <xdr:rowOff>485775</xdr:rowOff>
    </xdr:to>
    <xdr:pic>
      <xdr:nvPicPr>
        <xdr:cNvPr id="1" name="Picture 6"/>
        <xdr:cNvPicPr preferRelativeResize="1">
          <a:picLocks noChangeAspect="1"/>
        </xdr:cNvPicPr>
      </xdr:nvPicPr>
      <xdr:blipFill>
        <a:blip r:embed="rId1"/>
        <a:stretch>
          <a:fillRect/>
        </a:stretch>
      </xdr:blipFill>
      <xdr:spPr>
        <a:xfrm>
          <a:off x="2990850" y="57150"/>
          <a:ext cx="1009650" cy="9525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28575</xdr:colOff>
      <xdr:row>9</xdr:row>
      <xdr:rowOff>95250</xdr:rowOff>
    </xdr:from>
    <xdr:to>
      <xdr:col>9</xdr:col>
      <xdr:colOff>542925</xdr:colOff>
      <xdr:row>11</xdr:row>
      <xdr:rowOff>171450</xdr:rowOff>
    </xdr:to>
    <xdr:pic>
      <xdr:nvPicPr>
        <xdr:cNvPr id="1" name="Imagem 1"/>
        <xdr:cNvPicPr preferRelativeResize="1">
          <a:picLocks noChangeAspect="1"/>
        </xdr:cNvPicPr>
      </xdr:nvPicPr>
      <xdr:blipFill>
        <a:blip r:embed="rId1"/>
        <a:stretch>
          <a:fillRect/>
        </a:stretch>
      </xdr:blipFill>
      <xdr:spPr>
        <a:xfrm>
          <a:off x="7058025" y="2543175"/>
          <a:ext cx="1714500" cy="438150"/>
        </a:xfrm>
        <a:prstGeom prst="rect">
          <a:avLst/>
        </a:prstGeom>
        <a:blipFill>
          <a:blip r:embed=""/>
          <a:srcRect/>
          <a:stretch>
            <a:fillRect/>
          </a:stretch>
        </a:blipFill>
        <a:ln w="9525" cmpd="sng">
          <a:noFill/>
        </a:ln>
      </xdr:spPr>
    </xdr:pic>
    <xdr:clientData/>
  </xdr:twoCellAnchor>
  <xdr:twoCellAnchor editAs="absolute">
    <xdr:from>
      <xdr:col>2</xdr:col>
      <xdr:colOff>1905000</xdr:colOff>
      <xdr:row>0</xdr:row>
      <xdr:rowOff>28575</xdr:rowOff>
    </xdr:from>
    <xdr:to>
      <xdr:col>3</xdr:col>
      <xdr:colOff>647700</xdr:colOff>
      <xdr:row>1</xdr:row>
      <xdr:rowOff>676275</xdr:rowOff>
    </xdr:to>
    <xdr:pic>
      <xdr:nvPicPr>
        <xdr:cNvPr id="2" name="Picture 6"/>
        <xdr:cNvPicPr preferRelativeResize="1">
          <a:picLocks noChangeAspect="1"/>
        </xdr:cNvPicPr>
      </xdr:nvPicPr>
      <xdr:blipFill>
        <a:blip r:embed="rId2"/>
        <a:stretch>
          <a:fillRect/>
        </a:stretch>
      </xdr:blipFill>
      <xdr:spPr>
        <a:xfrm>
          <a:off x="3219450" y="28575"/>
          <a:ext cx="1123950" cy="119062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1933575</xdr:colOff>
      <xdr:row>0</xdr:row>
      <xdr:rowOff>28575</xdr:rowOff>
    </xdr:from>
    <xdr:to>
      <xdr:col>3</xdr:col>
      <xdr:colOff>114300</xdr:colOff>
      <xdr:row>1</xdr:row>
      <xdr:rowOff>676275</xdr:rowOff>
    </xdr:to>
    <xdr:pic>
      <xdr:nvPicPr>
        <xdr:cNvPr id="1" name="Picture 6"/>
        <xdr:cNvPicPr preferRelativeResize="1">
          <a:picLocks noChangeAspect="1"/>
        </xdr:cNvPicPr>
      </xdr:nvPicPr>
      <xdr:blipFill>
        <a:blip r:embed="rId1"/>
        <a:stretch>
          <a:fillRect/>
        </a:stretch>
      </xdr:blipFill>
      <xdr:spPr>
        <a:xfrm>
          <a:off x="3448050" y="28575"/>
          <a:ext cx="1123950" cy="1190625"/>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923925</xdr:colOff>
      <xdr:row>0</xdr:row>
      <xdr:rowOff>9525</xdr:rowOff>
    </xdr:from>
    <xdr:to>
      <xdr:col>1</xdr:col>
      <xdr:colOff>2181225</xdr:colOff>
      <xdr:row>1</xdr:row>
      <xdr:rowOff>657225</xdr:rowOff>
    </xdr:to>
    <xdr:pic>
      <xdr:nvPicPr>
        <xdr:cNvPr id="1" name="Picture 6_0"/>
        <xdr:cNvPicPr preferRelativeResize="1">
          <a:picLocks noChangeAspect="1"/>
        </xdr:cNvPicPr>
      </xdr:nvPicPr>
      <xdr:blipFill>
        <a:blip r:embed="rId1"/>
        <a:stretch>
          <a:fillRect/>
        </a:stretch>
      </xdr:blipFill>
      <xdr:spPr>
        <a:xfrm>
          <a:off x="1857375" y="9525"/>
          <a:ext cx="1257300" cy="1190625"/>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9525</xdr:colOff>
      <xdr:row>0</xdr:row>
      <xdr:rowOff>228600</xdr:rowOff>
    </xdr:from>
    <xdr:to>
      <xdr:col>7</xdr:col>
      <xdr:colOff>285750</xdr:colOff>
      <xdr:row>1</xdr:row>
      <xdr:rowOff>638175</xdr:rowOff>
    </xdr:to>
    <xdr:pic>
      <xdr:nvPicPr>
        <xdr:cNvPr id="1" name="Picture 6"/>
        <xdr:cNvPicPr preferRelativeResize="1">
          <a:picLocks noChangeAspect="1"/>
        </xdr:cNvPicPr>
      </xdr:nvPicPr>
      <xdr:blipFill>
        <a:blip r:embed="rId1"/>
        <a:stretch>
          <a:fillRect/>
        </a:stretch>
      </xdr:blipFill>
      <xdr:spPr>
        <a:xfrm>
          <a:off x="3905250" y="228600"/>
          <a:ext cx="981075" cy="952500"/>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809625</xdr:colOff>
      <xdr:row>0</xdr:row>
      <xdr:rowOff>180975</xdr:rowOff>
    </xdr:from>
    <xdr:to>
      <xdr:col>3</xdr:col>
      <xdr:colOff>276225</xdr:colOff>
      <xdr:row>1</xdr:row>
      <xdr:rowOff>590550</xdr:rowOff>
    </xdr:to>
    <xdr:pic>
      <xdr:nvPicPr>
        <xdr:cNvPr id="1" name="Picture 6"/>
        <xdr:cNvPicPr preferRelativeResize="1">
          <a:picLocks noChangeAspect="1"/>
        </xdr:cNvPicPr>
      </xdr:nvPicPr>
      <xdr:blipFill>
        <a:blip r:embed="rId1"/>
        <a:stretch>
          <a:fillRect/>
        </a:stretch>
      </xdr:blipFill>
      <xdr:spPr>
        <a:xfrm>
          <a:off x="3362325" y="180975"/>
          <a:ext cx="1000125" cy="9525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V78"/>
  <sheetViews>
    <sheetView tabSelected="1" view="pageBreakPreview" zoomScaleSheetLayoutView="100" workbookViewId="0" topLeftCell="A37">
      <selection activeCell="C74" sqref="C74"/>
    </sheetView>
  </sheetViews>
  <sheetFormatPr defaultColWidth="9.140625" defaultRowHeight="12.75"/>
  <cols>
    <col min="1" max="1" width="5.7109375" style="1" customWidth="1"/>
    <col min="2" max="2" width="10.7109375" style="2" customWidth="1"/>
    <col min="3" max="3" width="50.7109375" style="2" customWidth="1"/>
    <col min="4" max="4" width="8.421875" style="1" customWidth="1"/>
    <col min="5" max="5" width="12.57421875" style="2" customWidth="1"/>
    <col min="6" max="6" width="10.7109375" style="2" customWidth="1"/>
    <col min="7" max="7" width="10.00390625" style="2" customWidth="1"/>
    <col min="8" max="8" width="2.7109375" style="2" customWidth="1"/>
    <col min="9" max="10" width="9.140625" style="3" customWidth="1"/>
    <col min="11" max="11" width="15.7109375" style="3" customWidth="1"/>
    <col min="12" max="14" width="9.140625" style="3" customWidth="1"/>
    <col min="15" max="15" width="14.8515625" style="3" customWidth="1"/>
    <col min="16" max="16384" width="9.140625" style="3" customWidth="1"/>
  </cols>
  <sheetData>
    <row r="1" spans="1:256" ht="41.25" customHeight="1">
      <c r="A1" s="4"/>
      <c r="B1" s="5"/>
      <c r="C1" s="5"/>
      <c r="D1" s="6"/>
      <c r="E1" s="7"/>
      <c r="F1" s="7"/>
      <c r="G1" s="8"/>
      <c r="H1" s="3"/>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52.5" customHeight="1">
      <c r="A2" s="4"/>
      <c r="B2" s="5"/>
      <c r="C2" s="5"/>
      <c r="D2" s="9"/>
      <c r="E2" s="10"/>
      <c r="F2" s="10"/>
      <c r="G2" s="8"/>
      <c r="H2" s="3"/>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75">
      <c r="A3" s="107" t="s">
        <v>0</v>
      </c>
      <c r="B3" s="107"/>
      <c r="C3" s="107"/>
      <c r="D3" s="107"/>
      <c r="E3" s="107"/>
      <c r="F3" s="107"/>
      <c r="G3" s="107"/>
      <c r="H3" s="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2.75">
      <c r="A4" s="11"/>
      <c r="B4"/>
      <c r="C4"/>
      <c r="D4" s="6"/>
      <c r="E4" s="7"/>
      <c r="F4" s="7"/>
      <c r="G4" s="8"/>
      <c r="H4" s="3"/>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15" s="13" customFormat="1" ht="16.5" customHeight="1">
      <c r="A5" s="108" t="s">
        <v>1</v>
      </c>
      <c r="B5" s="108"/>
      <c r="C5" s="108"/>
      <c r="D5" s="108"/>
      <c r="E5" s="108"/>
      <c r="F5" s="108"/>
      <c r="G5" s="108"/>
      <c r="H5" s="12"/>
      <c r="I5" s="12"/>
      <c r="J5" s="12"/>
      <c r="K5" s="12"/>
      <c r="L5" s="12"/>
      <c r="M5" s="12"/>
      <c r="N5" s="12"/>
      <c r="O5" s="12"/>
    </row>
    <row r="6" spans="1:15" s="13" customFormat="1" ht="16.5" customHeight="1">
      <c r="A6" s="108" t="s">
        <v>2</v>
      </c>
      <c r="B6" s="108"/>
      <c r="C6" s="108"/>
      <c r="D6" s="108"/>
      <c r="E6" s="108"/>
      <c r="F6" s="108"/>
      <c r="G6" s="108"/>
      <c r="H6" s="12"/>
      <c r="I6" s="12"/>
      <c r="J6" s="12"/>
      <c r="K6" s="12"/>
      <c r="L6" s="12"/>
      <c r="M6" s="12"/>
      <c r="N6" s="12"/>
      <c r="O6" s="12"/>
    </row>
    <row r="7" spans="1:256" ht="12.75">
      <c r="A7" s="14"/>
      <c r="B7"/>
      <c r="C7"/>
      <c r="D7" s="6"/>
      <c r="E7" s="7"/>
      <c r="F7" s="7"/>
      <c r="G7" s="8"/>
      <c r="H7" s="3"/>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2.75">
      <c r="A8" s="15"/>
      <c r="B8" s="16"/>
      <c r="C8" s="16"/>
      <c r="D8" s="6"/>
      <c r="E8" s="109" t="s">
        <v>3</v>
      </c>
      <c r="F8" s="109"/>
      <c r="G8" s="109"/>
      <c r="H8" s="3"/>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2.75">
      <c r="A9" s="17" t="s">
        <v>4</v>
      </c>
      <c r="B9" s="18" t="s">
        <v>5</v>
      </c>
      <c r="C9" s="18" t="s">
        <v>6</v>
      </c>
      <c r="D9" s="17" t="s">
        <v>7</v>
      </c>
      <c r="E9" s="19" t="s">
        <v>8</v>
      </c>
      <c r="F9" s="19" t="s">
        <v>9</v>
      </c>
      <c r="G9" s="20" t="s">
        <v>10</v>
      </c>
      <c r="H9" s="3"/>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2.75">
      <c r="A10" s="21" t="s">
        <v>11</v>
      </c>
      <c r="B10" s="22"/>
      <c r="C10" s="23" t="s">
        <v>12</v>
      </c>
      <c r="D10" s="24"/>
      <c r="E10" s="25"/>
      <c r="F10" s="25"/>
      <c r="G10" s="26">
        <f>SUM(G11:G21)</f>
        <v>14046.950000000003</v>
      </c>
      <c r="H10" s="3"/>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2.5">
      <c r="A11" s="27" t="s">
        <v>13</v>
      </c>
      <c r="B11" s="28" t="s">
        <v>14</v>
      </c>
      <c r="C11" s="28" t="s">
        <v>15</v>
      </c>
      <c r="D11" s="27" t="s">
        <v>16</v>
      </c>
      <c r="E11" s="29">
        <v>6</v>
      </c>
      <c r="F11" s="30">
        <v>321.13</v>
      </c>
      <c r="G11" s="30">
        <f aca="true" t="shared" si="0" ref="G11:G21">ROUND(E11*F11,2)</f>
        <v>1926.78</v>
      </c>
      <c r="H11" s="3"/>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36" s="31" customFormat="1" ht="22.5">
      <c r="A12" s="27" t="s">
        <v>17</v>
      </c>
      <c r="B12" s="28" t="s">
        <v>18</v>
      </c>
      <c r="C12" s="28" t="s">
        <v>19</v>
      </c>
      <c r="D12" s="27" t="s">
        <v>20</v>
      </c>
      <c r="E12" s="29">
        <v>1</v>
      </c>
      <c r="F12" s="30">
        <v>5288.8</v>
      </c>
      <c r="G12" s="30">
        <f t="shared" si="0"/>
        <v>5288.8</v>
      </c>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row>
    <row r="13" spans="1:36" s="31" customFormat="1" ht="22.5">
      <c r="A13" s="27" t="s">
        <v>21</v>
      </c>
      <c r="B13" s="28" t="s">
        <v>22</v>
      </c>
      <c r="C13" s="28" t="s">
        <v>23</v>
      </c>
      <c r="D13" s="27" t="s">
        <v>16</v>
      </c>
      <c r="E13" s="29">
        <v>52</v>
      </c>
      <c r="F13" s="30">
        <v>16.28</v>
      </c>
      <c r="G13" s="30">
        <f t="shared" si="0"/>
        <v>846.56</v>
      </c>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row>
    <row r="14" spans="1:36" s="32" customFormat="1" ht="33.75">
      <c r="A14" s="27" t="s">
        <v>24</v>
      </c>
      <c r="B14" s="28" t="s">
        <v>25</v>
      </c>
      <c r="C14" s="28" t="s">
        <v>26</v>
      </c>
      <c r="D14" s="27" t="s">
        <v>16</v>
      </c>
      <c r="E14" s="29">
        <v>47.58</v>
      </c>
      <c r="F14" s="30">
        <v>9.43</v>
      </c>
      <c r="G14" s="30">
        <f t="shared" si="0"/>
        <v>448.68</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row>
    <row r="15" spans="1:36" s="32" customFormat="1" ht="22.5">
      <c r="A15" s="27" t="s">
        <v>27</v>
      </c>
      <c r="B15" s="28" t="s">
        <v>28</v>
      </c>
      <c r="C15" s="28" t="s">
        <v>29</v>
      </c>
      <c r="D15" s="27" t="s">
        <v>16</v>
      </c>
      <c r="E15" s="29">
        <v>66.32</v>
      </c>
      <c r="F15" s="30">
        <v>13.47</v>
      </c>
      <c r="G15" s="30">
        <f t="shared" si="0"/>
        <v>893.33</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row>
    <row r="16" spans="1:36" s="32" customFormat="1" ht="78.75">
      <c r="A16" s="27" t="s">
        <v>30</v>
      </c>
      <c r="B16" s="28" t="s">
        <v>31</v>
      </c>
      <c r="C16" s="28" t="s">
        <v>32</v>
      </c>
      <c r="D16" s="27" t="s">
        <v>33</v>
      </c>
      <c r="E16" s="29">
        <v>94.63</v>
      </c>
      <c r="F16" s="30">
        <v>4</v>
      </c>
      <c r="G16" s="30">
        <f t="shared" si="0"/>
        <v>378.52</v>
      </c>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s="32" customFormat="1" ht="22.5">
      <c r="A17" s="27" t="s">
        <v>34</v>
      </c>
      <c r="B17" s="28" t="s">
        <v>35</v>
      </c>
      <c r="C17" s="28" t="s">
        <v>36</v>
      </c>
      <c r="D17" s="27" t="s">
        <v>16</v>
      </c>
      <c r="E17" s="29">
        <v>94.63</v>
      </c>
      <c r="F17" s="30">
        <v>5.38</v>
      </c>
      <c r="G17" s="30">
        <f t="shared" si="0"/>
        <v>509.11</v>
      </c>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s="33" customFormat="1" ht="45">
      <c r="A18" s="27" t="s">
        <v>37</v>
      </c>
      <c r="B18" s="28" t="s">
        <v>38</v>
      </c>
      <c r="C18" s="28" t="s">
        <v>39</v>
      </c>
      <c r="D18" s="27" t="s">
        <v>40</v>
      </c>
      <c r="E18" s="29">
        <v>1892.6</v>
      </c>
      <c r="F18" s="30">
        <v>0.11</v>
      </c>
      <c r="G18" s="30">
        <f t="shared" si="0"/>
        <v>208.19</v>
      </c>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row>
    <row r="19" spans="1:36" s="33" customFormat="1" ht="33.75">
      <c r="A19" s="27" t="s">
        <v>41</v>
      </c>
      <c r="B19" s="28" t="s">
        <v>42</v>
      </c>
      <c r="C19" s="28" t="s">
        <v>43</v>
      </c>
      <c r="D19" s="27" t="s">
        <v>16</v>
      </c>
      <c r="E19" s="29">
        <v>94.63</v>
      </c>
      <c r="F19" s="30">
        <v>0.63</v>
      </c>
      <c r="G19" s="30">
        <f t="shared" si="0"/>
        <v>59.62</v>
      </c>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row>
    <row r="20" spans="1:36" s="33" customFormat="1" ht="45">
      <c r="A20" s="27" t="s">
        <v>44</v>
      </c>
      <c r="B20" s="28" t="s">
        <v>45</v>
      </c>
      <c r="C20" s="28" t="s">
        <v>46</v>
      </c>
      <c r="D20" s="27" t="s">
        <v>16</v>
      </c>
      <c r="E20" s="29">
        <v>94.63</v>
      </c>
      <c r="F20" s="30">
        <v>0.99</v>
      </c>
      <c r="G20" s="30">
        <f t="shared" si="0"/>
        <v>93.68</v>
      </c>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row>
    <row r="21" spans="1:36" s="34" customFormat="1" ht="33.75">
      <c r="A21" s="27" t="s">
        <v>47</v>
      </c>
      <c r="B21" s="28" t="s">
        <v>48</v>
      </c>
      <c r="C21" s="28" t="s">
        <v>49</v>
      </c>
      <c r="D21" s="27" t="s">
        <v>16</v>
      </c>
      <c r="E21" s="29">
        <v>223.71</v>
      </c>
      <c r="F21" s="30">
        <v>15.17</v>
      </c>
      <c r="G21" s="30">
        <f t="shared" si="0"/>
        <v>3393.68</v>
      </c>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row>
    <row r="22" spans="1:256" ht="12.75">
      <c r="A22" s="21" t="s">
        <v>50</v>
      </c>
      <c r="B22" s="22"/>
      <c r="C22" s="23" t="s">
        <v>51</v>
      </c>
      <c r="D22" s="24"/>
      <c r="E22" s="25"/>
      <c r="F22" s="25"/>
      <c r="G22" s="26">
        <f>SUM(G23:G25)</f>
        <v>2821.89</v>
      </c>
      <c r="H22" s="3"/>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36" s="32" customFormat="1" ht="22.5">
      <c r="A23" s="27" t="s">
        <v>52</v>
      </c>
      <c r="B23" s="28" t="s">
        <v>53</v>
      </c>
      <c r="C23" s="28" t="s">
        <v>54</v>
      </c>
      <c r="D23" s="27" t="s">
        <v>55</v>
      </c>
      <c r="E23" s="29">
        <v>33.98</v>
      </c>
      <c r="F23" s="30">
        <v>32.33</v>
      </c>
      <c r="G23" s="30">
        <f>ROUND(E23*F23,2)</f>
        <v>1098.57</v>
      </c>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row>
    <row r="24" spans="1:36" s="32" customFormat="1" ht="33.75">
      <c r="A24" s="27" t="s">
        <v>56</v>
      </c>
      <c r="B24" s="28" t="s">
        <v>57</v>
      </c>
      <c r="C24" s="28" t="s">
        <v>58</v>
      </c>
      <c r="D24" s="27" t="s">
        <v>55</v>
      </c>
      <c r="E24" s="29">
        <v>27.9</v>
      </c>
      <c r="F24" s="30">
        <v>28.29</v>
      </c>
      <c r="G24" s="30">
        <f>ROUND(E24*F24,2)</f>
        <v>789.29</v>
      </c>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row>
    <row r="25" spans="1:36" s="32" customFormat="1" ht="45">
      <c r="A25" s="27" t="s">
        <v>59</v>
      </c>
      <c r="B25" s="28" t="s">
        <v>60</v>
      </c>
      <c r="C25" s="28" t="s">
        <v>61</v>
      </c>
      <c r="D25" s="27" t="s">
        <v>55</v>
      </c>
      <c r="E25" s="29">
        <v>2.66</v>
      </c>
      <c r="F25" s="30">
        <v>351.14</v>
      </c>
      <c r="G25" s="30">
        <f>ROUND(E25*F25,2)</f>
        <v>934.03</v>
      </c>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row>
    <row r="26" spans="1:256" ht="12.75">
      <c r="A26" s="21" t="s">
        <v>62</v>
      </c>
      <c r="B26" s="22"/>
      <c r="C26" s="23" t="s">
        <v>63</v>
      </c>
      <c r="D26" s="24"/>
      <c r="E26" s="25"/>
      <c r="F26" s="25"/>
      <c r="G26" s="26">
        <f>SUM(G27:G35)</f>
        <v>73283.34</v>
      </c>
      <c r="H26" s="3"/>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36" s="32" customFormat="1" ht="33.75">
      <c r="A27" s="27" t="s">
        <v>64</v>
      </c>
      <c r="B27" s="28" t="s">
        <v>65</v>
      </c>
      <c r="C27" s="28" t="s">
        <v>66</v>
      </c>
      <c r="D27" s="27" t="s">
        <v>16</v>
      </c>
      <c r="E27" s="29">
        <v>12.24</v>
      </c>
      <c r="F27" s="30">
        <v>40.61</v>
      </c>
      <c r="G27" s="30">
        <f aca="true" t="shared" si="1" ref="G27:G35">ROUND(E27*F27,2)</f>
        <v>497.07</v>
      </c>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row>
    <row r="28" spans="1:36" s="31" customFormat="1" ht="33.75">
      <c r="A28" s="27" t="s">
        <v>67</v>
      </c>
      <c r="B28" s="28" t="s">
        <v>68</v>
      </c>
      <c r="C28" s="28" t="s">
        <v>69</v>
      </c>
      <c r="D28" s="27" t="s">
        <v>55</v>
      </c>
      <c r="E28" s="29">
        <v>1.09</v>
      </c>
      <c r="F28" s="30">
        <v>306.66</v>
      </c>
      <c r="G28" s="30">
        <f t="shared" si="1"/>
        <v>334.26</v>
      </c>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row>
    <row r="29" spans="1:36" s="32" customFormat="1" ht="33.75">
      <c r="A29" s="27" t="s">
        <v>70</v>
      </c>
      <c r="B29" s="28" t="s">
        <v>71</v>
      </c>
      <c r="C29" s="28" t="s">
        <v>72</v>
      </c>
      <c r="D29" s="27" t="s">
        <v>16</v>
      </c>
      <c r="E29" s="29">
        <v>223.71</v>
      </c>
      <c r="F29" s="30">
        <v>25.24</v>
      </c>
      <c r="G29" s="30">
        <f t="shared" si="1"/>
        <v>5646.44</v>
      </c>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row>
    <row r="30" spans="1:36" s="32" customFormat="1" ht="56.25">
      <c r="A30" s="27" t="s">
        <v>73</v>
      </c>
      <c r="B30" s="28" t="s">
        <v>74</v>
      </c>
      <c r="C30" s="28" t="s">
        <v>75</v>
      </c>
      <c r="D30" s="27" t="s">
        <v>16</v>
      </c>
      <c r="E30" s="29">
        <v>21.84</v>
      </c>
      <c r="F30" s="30">
        <v>46.93</v>
      </c>
      <c r="G30" s="30">
        <f t="shared" si="1"/>
        <v>1024.95</v>
      </c>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row>
    <row r="31" spans="1:36" s="32" customFormat="1" ht="56.25">
      <c r="A31" s="27" t="s">
        <v>76</v>
      </c>
      <c r="B31" s="28" t="s">
        <v>77</v>
      </c>
      <c r="C31" s="28" t="s">
        <v>78</v>
      </c>
      <c r="D31" s="27" t="s">
        <v>79</v>
      </c>
      <c r="E31" s="29">
        <v>924</v>
      </c>
      <c r="F31" s="30">
        <v>0.5</v>
      </c>
      <c r="G31" s="30">
        <f t="shared" si="1"/>
        <v>462</v>
      </c>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row>
    <row r="32" spans="1:36" s="32" customFormat="1" ht="33.75">
      <c r="A32" s="27" t="s">
        <v>80</v>
      </c>
      <c r="B32" s="28" t="s">
        <v>81</v>
      </c>
      <c r="C32" s="28" t="s">
        <v>82</v>
      </c>
      <c r="D32" s="27" t="s">
        <v>16</v>
      </c>
      <c r="E32" s="29">
        <v>113.15</v>
      </c>
      <c r="F32" s="30">
        <v>26.83</v>
      </c>
      <c r="G32" s="30">
        <f t="shared" si="1"/>
        <v>3035.81</v>
      </c>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row>
    <row r="33" spans="1:36" s="32" customFormat="1" ht="33.75">
      <c r="A33" s="27" t="s">
        <v>83</v>
      </c>
      <c r="B33" s="28" t="s">
        <v>84</v>
      </c>
      <c r="C33" s="28" t="s">
        <v>85</v>
      </c>
      <c r="D33" s="27" t="s">
        <v>16</v>
      </c>
      <c r="E33" s="29">
        <v>156.54</v>
      </c>
      <c r="F33" s="30">
        <v>129.09</v>
      </c>
      <c r="G33" s="30">
        <f t="shared" si="1"/>
        <v>20207.75</v>
      </c>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row>
    <row r="34" spans="1:36" s="32" customFormat="1" ht="22.5">
      <c r="A34" s="27" t="s">
        <v>86</v>
      </c>
      <c r="B34" s="28" t="s">
        <v>87</v>
      </c>
      <c r="C34" s="28" t="s">
        <v>88</v>
      </c>
      <c r="D34" s="27" t="s">
        <v>89</v>
      </c>
      <c r="E34" s="29">
        <v>241.93</v>
      </c>
      <c r="F34" s="30">
        <v>32.52</v>
      </c>
      <c r="G34" s="30">
        <f t="shared" si="1"/>
        <v>7867.56</v>
      </c>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row>
    <row r="35" spans="1:8" ht="45">
      <c r="A35" s="27" t="s">
        <v>90</v>
      </c>
      <c r="B35" s="28" t="s">
        <v>91</v>
      </c>
      <c r="C35" s="28" t="s">
        <v>92</v>
      </c>
      <c r="D35" s="27" t="s">
        <v>16</v>
      </c>
      <c r="E35" s="29">
        <v>223.71</v>
      </c>
      <c r="F35" s="30">
        <v>152.91</v>
      </c>
      <c r="G35" s="30">
        <f t="shared" si="1"/>
        <v>34207.5</v>
      </c>
      <c r="H35" s="3"/>
    </row>
    <row r="36" spans="1:256" ht="12.75">
      <c r="A36" s="21" t="s">
        <v>93</v>
      </c>
      <c r="B36" s="22"/>
      <c r="C36" s="23" t="s">
        <v>94</v>
      </c>
      <c r="D36" s="24"/>
      <c r="E36" s="25"/>
      <c r="F36" s="25"/>
      <c r="G36" s="26">
        <f>SUM(G37:G48)</f>
        <v>53766.72</v>
      </c>
      <c r="H36" s="3"/>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8" ht="33.75">
      <c r="A37" s="27" t="s">
        <v>95</v>
      </c>
      <c r="B37" s="28" t="s">
        <v>96</v>
      </c>
      <c r="C37" s="28" t="s">
        <v>97</v>
      </c>
      <c r="D37" s="27" t="s">
        <v>98</v>
      </c>
      <c r="E37" s="29">
        <v>13</v>
      </c>
      <c r="F37" s="30">
        <v>242.68</v>
      </c>
      <c r="G37" s="30">
        <f aca="true" t="shared" si="2" ref="G37:G48">ROUND(E37*F37,2)</f>
        <v>3154.84</v>
      </c>
      <c r="H37" s="3"/>
    </row>
    <row r="38" spans="1:8" ht="33.75">
      <c r="A38" s="27" t="s">
        <v>99</v>
      </c>
      <c r="B38" s="28" t="s">
        <v>100</v>
      </c>
      <c r="C38" s="28" t="s">
        <v>101</v>
      </c>
      <c r="D38" s="27" t="s">
        <v>98</v>
      </c>
      <c r="E38" s="29">
        <v>4</v>
      </c>
      <c r="F38" s="30">
        <v>223.69</v>
      </c>
      <c r="G38" s="30">
        <f t="shared" si="2"/>
        <v>894.76</v>
      </c>
      <c r="H38" s="3"/>
    </row>
    <row r="39" spans="1:8" ht="22.5">
      <c r="A39" s="27" t="s">
        <v>102</v>
      </c>
      <c r="B39" s="28" t="s">
        <v>103</v>
      </c>
      <c r="C39" s="28" t="s">
        <v>104</v>
      </c>
      <c r="D39" s="27" t="s">
        <v>16</v>
      </c>
      <c r="E39" s="29">
        <v>19.23</v>
      </c>
      <c r="F39" s="30">
        <v>174.85</v>
      </c>
      <c r="G39" s="30">
        <f t="shared" si="2"/>
        <v>3362.37</v>
      </c>
      <c r="H39" s="3"/>
    </row>
    <row r="40" spans="1:8" ht="33.75">
      <c r="A40" s="27" t="s">
        <v>105</v>
      </c>
      <c r="B40" s="28" t="s">
        <v>106</v>
      </c>
      <c r="C40" s="28" t="s">
        <v>107</v>
      </c>
      <c r="D40" s="27" t="s">
        <v>16</v>
      </c>
      <c r="E40" s="29">
        <v>19.23</v>
      </c>
      <c r="F40" s="30">
        <v>327.7</v>
      </c>
      <c r="G40" s="30">
        <f t="shared" si="2"/>
        <v>6301.67</v>
      </c>
      <c r="H40" s="3"/>
    </row>
    <row r="41" spans="1:8" ht="56.25">
      <c r="A41" s="27" t="s">
        <v>108</v>
      </c>
      <c r="B41" s="28" t="s">
        <v>109</v>
      </c>
      <c r="C41" s="28" t="s">
        <v>110</v>
      </c>
      <c r="D41" s="27" t="s">
        <v>16</v>
      </c>
      <c r="E41" s="29">
        <v>24</v>
      </c>
      <c r="F41" s="30">
        <v>183.29</v>
      </c>
      <c r="G41" s="30">
        <f t="shared" si="2"/>
        <v>4398.96</v>
      </c>
      <c r="H41" s="3"/>
    </row>
    <row r="42" spans="1:36" s="31" customFormat="1" ht="78.75">
      <c r="A42" s="27" t="s">
        <v>111</v>
      </c>
      <c r="B42" s="28" t="s">
        <v>112</v>
      </c>
      <c r="C42" s="28" t="s">
        <v>113</v>
      </c>
      <c r="D42" s="27" t="s">
        <v>98</v>
      </c>
      <c r="E42" s="29">
        <v>18</v>
      </c>
      <c r="F42" s="30">
        <v>52.9</v>
      </c>
      <c r="G42" s="30">
        <f t="shared" si="2"/>
        <v>952.2</v>
      </c>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row>
    <row r="43" spans="1:36" s="31" customFormat="1" ht="67.5">
      <c r="A43" s="27" t="s">
        <v>114</v>
      </c>
      <c r="B43" s="28" t="s">
        <v>115</v>
      </c>
      <c r="C43" s="28" t="s">
        <v>116</v>
      </c>
      <c r="D43" s="27" t="s">
        <v>98</v>
      </c>
      <c r="E43" s="29">
        <v>16</v>
      </c>
      <c r="F43" s="30">
        <v>27.28</v>
      </c>
      <c r="G43" s="30">
        <f t="shared" si="2"/>
        <v>436.48</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row>
    <row r="44" spans="1:36" s="32" customFormat="1" ht="22.5">
      <c r="A44" s="27" t="s">
        <v>117</v>
      </c>
      <c r="B44" s="28" t="s">
        <v>118</v>
      </c>
      <c r="C44" s="28" t="s">
        <v>119</v>
      </c>
      <c r="D44" s="27" t="s">
        <v>120</v>
      </c>
      <c r="E44" s="29">
        <v>6</v>
      </c>
      <c r="F44" s="30">
        <v>2655.84</v>
      </c>
      <c r="G44" s="30">
        <f t="shared" si="2"/>
        <v>15935.04</v>
      </c>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row>
    <row r="45" spans="1:36" s="32" customFormat="1" ht="22.5">
      <c r="A45" s="27" t="s">
        <v>121</v>
      </c>
      <c r="B45" s="28" t="s">
        <v>122</v>
      </c>
      <c r="C45" s="28" t="s">
        <v>123</v>
      </c>
      <c r="D45" s="27" t="s">
        <v>120</v>
      </c>
      <c r="E45" s="29">
        <v>1</v>
      </c>
      <c r="F45" s="30">
        <v>3666.08</v>
      </c>
      <c r="G45" s="30">
        <f t="shared" si="2"/>
        <v>3666.08</v>
      </c>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row>
    <row r="46" spans="1:36" s="32" customFormat="1" ht="22.5">
      <c r="A46" s="27" t="s">
        <v>124</v>
      </c>
      <c r="B46" s="28" t="s">
        <v>125</v>
      </c>
      <c r="C46" s="28" t="s">
        <v>126</v>
      </c>
      <c r="D46" s="27" t="s">
        <v>20</v>
      </c>
      <c r="E46" s="29">
        <v>1</v>
      </c>
      <c r="F46" s="30">
        <v>3666.08</v>
      </c>
      <c r="G46" s="30">
        <f t="shared" si="2"/>
        <v>3666.08</v>
      </c>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row>
    <row r="47" spans="1:36" s="32" customFormat="1" ht="22.5">
      <c r="A47" s="27" t="s">
        <v>127</v>
      </c>
      <c r="B47" s="28" t="s">
        <v>128</v>
      </c>
      <c r="C47" s="28" t="s">
        <v>129</v>
      </c>
      <c r="D47" s="27" t="s">
        <v>20</v>
      </c>
      <c r="E47" s="29">
        <v>2</v>
      </c>
      <c r="F47" s="30">
        <v>3666.08</v>
      </c>
      <c r="G47" s="30">
        <f t="shared" si="2"/>
        <v>7332.16</v>
      </c>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row>
    <row r="48" spans="1:8" ht="22.5">
      <c r="A48" s="27" t="s">
        <v>130</v>
      </c>
      <c r="B48" s="28" t="s">
        <v>131</v>
      </c>
      <c r="C48" s="28" t="s">
        <v>132</v>
      </c>
      <c r="D48" s="27" t="s">
        <v>20</v>
      </c>
      <c r="E48" s="29">
        <v>1</v>
      </c>
      <c r="F48" s="30">
        <v>3666.08</v>
      </c>
      <c r="G48" s="30">
        <f t="shared" si="2"/>
        <v>3666.08</v>
      </c>
      <c r="H48" s="3"/>
    </row>
    <row r="49" spans="1:256" ht="12.75">
      <c r="A49" s="21" t="s">
        <v>133</v>
      </c>
      <c r="B49" s="22"/>
      <c r="C49" s="23" t="s">
        <v>134</v>
      </c>
      <c r="D49" s="24"/>
      <c r="E49" s="25"/>
      <c r="F49" s="25"/>
      <c r="G49" s="26">
        <f>SUM(G50:G52)</f>
        <v>4159.14</v>
      </c>
      <c r="H49" s="3"/>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8" ht="56.25">
      <c r="A50" s="27" t="s">
        <v>135</v>
      </c>
      <c r="B50" s="28" t="s">
        <v>136</v>
      </c>
      <c r="C50" s="28" t="s">
        <v>137</v>
      </c>
      <c r="D50" s="27" t="s">
        <v>98</v>
      </c>
      <c r="E50" s="29">
        <v>3</v>
      </c>
      <c r="F50" s="30">
        <v>239.22</v>
      </c>
      <c r="G50" s="30">
        <f>ROUND(E50*F50,2)</f>
        <v>717.66</v>
      </c>
      <c r="H50" s="3"/>
    </row>
    <row r="51" spans="1:8" ht="56.25">
      <c r="A51" s="27" t="s">
        <v>138</v>
      </c>
      <c r="B51" s="28" t="s">
        <v>139</v>
      </c>
      <c r="C51" s="28" t="s">
        <v>140</v>
      </c>
      <c r="D51" s="27" t="s">
        <v>98</v>
      </c>
      <c r="E51" s="29">
        <v>1</v>
      </c>
      <c r="F51" s="30">
        <v>245.68</v>
      </c>
      <c r="G51" s="30">
        <f>ROUND(E51*F51,2)</f>
        <v>245.68</v>
      </c>
      <c r="H51" s="3"/>
    </row>
    <row r="52" spans="1:8" ht="12.75">
      <c r="A52" s="27" t="s">
        <v>141</v>
      </c>
      <c r="B52" s="28" t="s">
        <v>142</v>
      </c>
      <c r="C52" s="28" t="s">
        <v>143</v>
      </c>
      <c r="D52" s="27" t="s">
        <v>98</v>
      </c>
      <c r="E52" s="29">
        <v>29</v>
      </c>
      <c r="F52" s="30">
        <v>110.2</v>
      </c>
      <c r="G52" s="30">
        <f>ROUND(E52*F52,2)</f>
        <v>3195.8</v>
      </c>
      <c r="H52" s="3"/>
    </row>
    <row r="53" spans="1:256" ht="12.75">
      <c r="A53" s="21" t="s">
        <v>144</v>
      </c>
      <c r="B53" s="22"/>
      <c r="C53" s="23" t="s">
        <v>145</v>
      </c>
      <c r="D53" s="24"/>
      <c r="E53" s="25"/>
      <c r="F53" s="25"/>
      <c r="G53" s="26">
        <f>SUM(G54:G63)</f>
        <v>4352.99</v>
      </c>
      <c r="H53" s="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8" ht="22.5">
      <c r="A54" s="27" t="s">
        <v>146</v>
      </c>
      <c r="B54" s="28" t="s">
        <v>147</v>
      </c>
      <c r="C54" s="28" t="s">
        <v>148</v>
      </c>
      <c r="D54" s="27" t="s">
        <v>98</v>
      </c>
      <c r="E54" s="29">
        <v>8</v>
      </c>
      <c r="F54" s="30">
        <v>356.9</v>
      </c>
      <c r="G54" s="30">
        <f aca="true" t="shared" si="3" ref="G54:G63">ROUND(E54*F54,2)</f>
        <v>2855.2</v>
      </c>
      <c r="H54" s="3"/>
    </row>
    <row r="55" spans="1:8" ht="33.75">
      <c r="A55" s="27" t="s">
        <v>149</v>
      </c>
      <c r="B55" s="28" t="s">
        <v>150</v>
      </c>
      <c r="C55" s="28" t="s">
        <v>151</v>
      </c>
      <c r="D55" s="27" t="s">
        <v>98</v>
      </c>
      <c r="E55" s="29">
        <v>1</v>
      </c>
      <c r="F55" s="30">
        <v>92.3</v>
      </c>
      <c r="G55" s="30">
        <f t="shared" si="3"/>
        <v>92.3</v>
      </c>
      <c r="H55" s="3"/>
    </row>
    <row r="56" spans="1:8" ht="33.75">
      <c r="A56" s="27" t="s">
        <v>152</v>
      </c>
      <c r="B56" s="28" t="s">
        <v>153</v>
      </c>
      <c r="C56" s="28" t="s">
        <v>154</v>
      </c>
      <c r="D56" s="27" t="s">
        <v>98</v>
      </c>
      <c r="E56" s="29">
        <v>1</v>
      </c>
      <c r="F56" s="30">
        <v>129.79</v>
      </c>
      <c r="G56" s="30">
        <f t="shared" si="3"/>
        <v>129.79</v>
      </c>
      <c r="H56" s="3"/>
    </row>
    <row r="57" spans="1:8" ht="33.75">
      <c r="A57" s="27" t="s">
        <v>155</v>
      </c>
      <c r="B57" s="28" t="s">
        <v>156</v>
      </c>
      <c r="C57" s="28" t="s">
        <v>157</v>
      </c>
      <c r="D57" s="27" t="s">
        <v>98</v>
      </c>
      <c r="E57" s="29">
        <v>1</v>
      </c>
      <c r="F57" s="30">
        <v>183.75</v>
      </c>
      <c r="G57" s="30">
        <f t="shared" si="3"/>
        <v>183.75</v>
      </c>
      <c r="H57" s="3"/>
    </row>
    <row r="58" spans="1:8" ht="56.25">
      <c r="A58" s="27" t="s">
        <v>158</v>
      </c>
      <c r="B58" s="28" t="s">
        <v>159</v>
      </c>
      <c r="C58" s="28" t="s">
        <v>160</v>
      </c>
      <c r="D58" s="27" t="s">
        <v>98</v>
      </c>
      <c r="E58" s="29">
        <v>1</v>
      </c>
      <c r="F58" s="30">
        <v>142.63</v>
      </c>
      <c r="G58" s="30">
        <f t="shared" si="3"/>
        <v>142.63</v>
      </c>
      <c r="H58" s="3"/>
    </row>
    <row r="59" spans="1:8" ht="22.5">
      <c r="A59" s="27" t="s">
        <v>161</v>
      </c>
      <c r="B59" s="28" t="s">
        <v>162</v>
      </c>
      <c r="C59" s="28" t="s">
        <v>163</v>
      </c>
      <c r="D59" s="27" t="s">
        <v>98</v>
      </c>
      <c r="E59" s="29">
        <v>4</v>
      </c>
      <c r="F59" s="30">
        <v>12.68</v>
      </c>
      <c r="G59" s="30">
        <f t="shared" si="3"/>
        <v>50.72</v>
      </c>
      <c r="H59" s="3"/>
    </row>
    <row r="60" spans="1:8" ht="22.5">
      <c r="A60" s="27" t="s">
        <v>164</v>
      </c>
      <c r="B60" s="28" t="s">
        <v>165</v>
      </c>
      <c r="C60" s="28" t="s">
        <v>166</v>
      </c>
      <c r="D60" s="27" t="s">
        <v>98</v>
      </c>
      <c r="E60" s="29">
        <v>1</v>
      </c>
      <c r="F60" s="30">
        <v>3.84</v>
      </c>
      <c r="G60" s="30">
        <f t="shared" si="3"/>
        <v>3.84</v>
      </c>
      <c r="H60" s="3"/>
    </row>
    <row r="61" spans="1:8" ht="22.5">
      <c r="A61" s="27" t="s">
        <v>167</v>
      </c>
      <c r="B61" s="28" t="s">
        <v>168</v>
      </c>
      <c r="C61" s="28" t="s">
        <v>169</v>
      </c>
      <c r="D61" s="27" t="s">
        <v>98</v>
      </c>
      <c r="E61" s="29">
        <v>3</v>
      </c>
      <c r="F61" s="30">
        <v>4.47</v>
      </c>
      <c r="G61" s="30">
        <f t="shared" si="3"/>
        <v>13.41</v>
      </c>
      <c r="H61" s="3"/>
    </row>
    <row r="62" spans="1:8" ht="33.75">
      <c r="A62" s="27" t="s">
        <v>170</v>
      </c>
      <c r="B62" s="28" t="s">
        <v>171</v>
      </c>
      <c r="C62" s="28" t="s">
        <v>172</v>
      </c>
      <c r="D62" s="27" t="s">
        <v>98</v>
      </c>
      <c r="E62" s="29">
        <v>1</v>
      </c>
      <c r="F62" s="30">
        <v>438.81</v>
      </c>
      <c r="G62" s="30">
        <f t="shared" si="3"/>
        <v>438.81</v>
      </c>
      <c r="H62" s="3"/>
    </row>
    <row r="63" spans="1:8" ht="56.25">
      <c r="A63" s="27" t="s">
        <v>173</v>
      </c>
      <c r="B63" s="28" t="s">
        <v>174</v>
      </c>
      <c r="C63" s="28" t="s">
        <v>175</v>
      </c>
      <c r="D63" s="27" t="s">
        <v>98</v>
      </c>
      <c r="E63" s="29">
        <v>1</v>
      </c>
      <c r="F63" s="30">
        <v>442.54</v>
      </c>
      <c r="G63" s="30">
        <f t="shared" si="3"/>
        <v>442.54</v>
      </c>
      <c r="H63" s="3"/>
    </row>
    <row r="64" spans="1:256" ht="12.75">
      <c r="A64" s="21" t="s">
        <v>176</v>
      </c>
      <c r="B64" s="22"/>
      <c r="C64" s="23" t="s">
        <v>177</v>
      </c>
      <c r="D64" s="24"/>
      <c r="E64" s="25"/>
      <c r="F64" s="25"/>
      <c r="G64" s="26">
        <f>SUM(G65:G69)</f>
        <v>13067.65</v>
      </c>
      <c r="H64" s="3"/>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8" ht="45">
      <c r="A65" s="27" t="s">
        <v>178</v>
      </c>
      <c r="B65" s="28" t="s">
        <v>179</v>
      </c>
      <c r="C65" s="28" t="s">
        <v>180</v>
      </c>
      <c r="D65" s="27" t="s">
        <v>16</v>
      </c>
      <c r="E65" s="29">
        <v>440</v>
      </c>
      <c r="F65" s="30">
        <v>18.22</v>
      </c>
      <c r="G65" s="30">
        <f>ROUND(E65*F65,2)</f>
        <v>8016.8</v>
      </c>
      <c r="H65" s="3"/>
    </row>
    <row r="66" spans="1:8" ht="33.75">
      <c r="A66" s="27" t="s">
        <v>181</v>
      </c>
      <c r="B66" s="28" t="s">
        <v>182</v>
      </c>
      <c r="C66" s="28" t="s">
        <v>183</v>
      </c>
      <c r="D66" s="27" t="s">
        <v>16</v>
      </c>
      <c r="E66" s="29">
        <v>52</v>
      </c>
      <c r="F66" s="30">
        <v>53.8</v>
      </c>
      <c r="G66" s="30">
        <f>ROUND(E66*F66,2)</f>
        <v>2797.6</v>
      </c>
      <c r="H66" s="3"/>
    </row>
    <row r="67" spans="1:8" ht="33.75">
      <c r="A67" s="27" t="s">
        <v>184</v>
      </c>
      <c r="B67" s="28" t="s">
        <v>185</v>
      </c>
      <c r="C67" s="28" t="s">
        <v>186</v>
      </c>
      <c r="D67" s="27" t="s">
        <v>89</v>
      </c>
      <c r="E67" s="29">
        <v>43.81</v>
      </c>
      <c r="F67" s="30">
        <v>25.22</v>
      </c>
      <c r="G67" s="30">
        <f>ROUND(E67*F67,2)</f>
        <v>1104.89</v>
      </c>
      <c r="H67" s="3"/>
    </row>
    <row r="68" spans="1:8" ht="33.75">
      <c r="A68" s="27" t="s">
        <v>187</v>
      </c>
      <c r="B68" s="28" t="s">
        <v>188</v>
      </c>
      <c r="C68" s="28" t="s">
        <v>189</v>
      </c>
      <c r="D68" s="27" t="s">
        <v>89</v>
      </c>
      <c r="E68" s="29">
        <v>18.8</v>
      </c>
      <c r="F68" s="30">
        <v>53.16</v>
      </c>
      <c r="G68" s="30">
        <f>ROUND(E68*F68,2)</f>
        <v>999.41</v>
      </c>
      <c r="H68" s="3"/>
    </row>
    <row r="69" spans="1:8" ht="22.5">
      <c r="A69" s="27" t="s">
        <v>190</v>
      </c>
      <c r="B69" s="28" t="s">
        <v>191</v>
      </c>
      <c r="C69" s="28" t="s">
        <v>192</v>
      </c>
      <c r="D69" s="27" t="s">
        <v>89</v>
      </c>
      <c r="E69" s="29">
        <v>5</v>
      </c>
      <c r="F69" s="30">
        <v>29.79</v>
      </c>
      <c r="G69" s="30">
        <f>ROUND(E69*F69,2)</f>
        <v>148.95</v>
      </c>
      <c r="H69" s="3"/>
    </row>
    <row r="70" spans="1:256" ht="12.75">
      <c r="A70" s="21" t="s">
        <v>193</v>
      </c>
      <c r="B70" s="22"/>
      <c r="C70" s="23" t="s">
        <v>194</v>
      </c>
      <c r="D70" s="24"/>
      <c r="E70" s="25"/>
      <c r="F70" s="25"/>
      <c r="G70" s="26">
        <f>SUM(G71:G75)</f>
        <v>49539.98</v>
      </c>
      <c r="H70" s="3"/>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8" ht="33.75">
      <c r="A71" s="27" t="s">
        <v>195</v>
      </c>
      <c r="B71" s="28" t="s">
        <v>196</v>
      </c>
      <c r="C71" s="28" t="s">
        <v>197</v>
      </c>
      <c r="D71" s="27" t="s">
        <v>16</v>
      </c>
      <c r="E71" s="29">
        <v>558.63</v>
      </c>
      <c r="F71" s="30">
        <v>56.42</v>
      </c>
      <c r="G71" s="30">
        <f>ROUND(E71*F71,2)</f>
        <v>31517.9</v>
      </c>
      <c r="H71" s="3"/>
    </row>
    <row r="72" spans="1:8" ht="45">
      <c r="A72" s="27" t="s">
        <v>198</v>
      </c>
      <c r="B72" s="28" t="s">
        <v>196</v>
      </c>
      <c r="C72" s="28" t="s">
        <v>199</v>
      </c>
      <c r="D72" s="27" t="s">
        <v>16</v>
      </c>
      <c r="E72" s="29">
        <v>301.03</v>
      </c>
      <c r="F72" s="30">
        <v>56.42</v>
      </c>
      <c r="G72" s="30">
        <f>ROUND(E72*F72,2)</f>
        <v>16984.11</v>
      </c>
      <c r="H72" s="3"/>
    </row>
    <row r="73" spans="1:8" ht="56.25">
      <c r="A73" s="27" t="s">
        <v>200</v>
      </c>
      <c r="B73" s="28" t="s">
        <v>201</v>
      </c>
      <c r="C73" s="28" t="s">
        <v>202</v>
      </c>
      <c r="D73" s="27" t="s">
        <v>16</v>
      </c>
      <c r="E73" s="29">
        <v>95.87</v>
      </c>
      <c r="F73" s="30">
        <v>6.57</v>
      </c>
      <c r="G73" s="30">
        <f>ROUND(E73*F73,2)</f>
        <v>629.87</v>
      </c>
      <c r="H73" s="3"/>
    </row>
    <row r="74" spans="1:12" ht="33.75">
      <c r="A74" s="27" t="s">
        <v>203</v>
      </c>
      <c r="B74" s="28" t="s">
        <v>204</v>
      </c>
      <c r="C74" s="28" t="s">
        <v>205</v>
      </c>
      <c r="D74" s="27" t="s">
        <v>16</v>
      </c>
      <c r="E74" s="29">
        <v>12.32</v>
      </c>
      <c r="F74" s="30">
        <v>14.83</v>
      </c>
      <c r="G74" s="30">
        <f>ROUND(E74*F74,2)</f>
        <v>182.71</v>
      </c>
      <c r="H74" s="3"/>
      <c r="L74" s="3">
        <v>6</v>
      </c>
    </row>
    <row r="75" spans="1:8" ht="45">
      <c r="A75" s="27" t="s">
        <v>206</v>
      </c>
      <c r="B75" s="28" t="s">
        <v>207</v>
      </c>
      <c r="C75" s="28" t="s">
        <v>208</v>
      </c>
      <c r="D75" s="27" t="s">
        <v>16</v>
      </c>
      <c r="E75" s="29">
        <v>21.84</v>
      </c>
      <c r="F75" s="30">
        <v>10.32</v>
      </c>
      <c r="G75" s="30">
        <f>ROUND(E75*F75,2)</f>
        <v>225.39</v>
      </c>
      <c r="H75" s="3"/>
    </row>
    <row r="76" spans="1:256" ht="16.5" customHeight="1">
      <c r="A76" s="11"/>
      <c r="B76"/>
      <c r="C76" s="35"/>
      <c r="D76" s="36"/>
      <c r="E76" s="105" t="s">
        <v>209</v>
      </c>
      <c r="F76" s="105"/>
      <c r="G76" s="37">
        <f>G70+G64+G53+G49+G36+G26+G22+G10</f>
        <v>215038.66000000003</v>
      </c>
      <c r="H76" s="38"/>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12.75">
      <c r="A77" s="11"/>
      <c r="B77"/>
      <c r="C77"/>
      <c r="D77" s="11"/>
      <c r="E77" s="106" t="s">
        <v>210</v>
      </c>
      <c r="F77" s="106"/>
      <c r="G77" s="40">
        <f>G76*15%</f>
        <v>32255.799000000003</v>
      </c>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12.75">
      <c r="A78" s="11"/>
      <c r="B78"/>
      <c r="C78"/>
      <c r="D78" s="11"/>
      <c r="E78" s="106" t="s">
        <v>211</v>
      </c>
      <c r="F78" s="106"/>
      <c r="G78" s="40">
        <f>G76+G77</f>
        <v>247294.45900000003</v>
      </c>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84" ht="16.5" customHeight="1"/>
  </sheetData>
  <sheetProtection selectLockedCells="1" selectUnlockedCells="1"/>
  <mergeCells count="7">
    <mergeCell ref="E76:F76"/>
    <mergeCell ref="E77:F77"/>
    <mergeCell ref="E78:F78"/>
    <mergeCell ref="A3:G3"/>
    <mergeCell ref="A5:G5"/>
    <mergeCell ref="A6:G6"/>
    <mergeCell ref="E8:G8"/>
  </mergeCells>
  <printOptions horizontalCentered="1"/>
  <pageMargins left="0.7875" right="0.7875" top="0.6298611111111111" bottom="0.8659722222222221" header="0.5118055555555555" footer="0.7875"/>
  <pageSetup horizontalDpi="300" verticalDpi="3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1:O16"/>
  <sheetViews>
    <sheetView view="pageBreakPreview" zoomScaleSheetLayoutView="100" workbookViewId="0" topLeftCell="A1">
      <selection activeCell="C22" sqref="C22"/>
    </sheetView>
  </sheetViews>
  <sheetFormatPr defaultColWidth="9.140625" defaultRowHeight="12.75"/>
  <cols>
    <col min="1" max="1" width="9.00390625" style="0" customWidth="1"/>
    <col min="2" max="2" width="10.7109375" style="0" customWidth="1"/>
    <col min="3" max="3" width="35.7109375" style="0" customWidth="1"/>
    <col min="4" max="4" width="21.28125" style="0" customWidth="1"/>
    <col min="5" max="5" width="10.7109375" style="0" customWidth="1"/>
    <col min="6" max="16384" width="9.00390625" style="0" customWidth="1"/>
  </cols>
  <sheetData>
    <row r="1" spans="1:15" ht="42.75" customHeight="1">
      <c r="A1" s="5"/>
      <c r="B1" s="5"/>
      <c r="C1" s="5"/>
      <c r="D1" s="6"/>
      <c r="E1" s="7"/>
      <c r="F1" s="7"/>
      <c r="G1" s="8"/>
      <c r="H1" s="3"/>
      <c r="I1" s="3"/>
      <c r="J1" s="3"/>
      <c r="K1" s="3"/>
      <c r="L1" s="3"/>
      <c r="M1" s="3"/>
      <c r="N1" s="3"/>
      <c r="O1" s="3"/>
    </row>
    <row r="2" spans="1:15" ht="54" customHeight="1">
      <c r="A2" s="5"/>
      <c r="B2" s="5"/>
      <c r="C2" s="5"/>
      <c r="D2" s="16"/>
      <c r="E2" s="10"/>
      <c r="F2" s="10"/>
      <c r="G2" s="8"/>
      <c r="H2" s="3"/>
      <c r="I2" s="3"/>
      <c r="J2" s="3"/>
      <c r="K2" s="3"/>
      <c r="L2" s="3"/>
      <c r="M2" s="3"/>
      <c r="N2" s="3"/>
      <c r="O2" s="3"/>
    </row>
    <row r="3" spans="1:15" ht="18" customHeight="1">
      <c r="A3" s="107" t="s">
        <v>0</v>
      </c>
      <c r="B3" s="107"/>
      <c r="C3" s="107"/>
      <c r="D3" s="107"/>
      <c r="E3" s="107"/>
      <c r="F3" s="107"/>
      <c r="G3" s="107"/>
      <c r="H3" s="107"/>
      <c r="I3" s="107"/>
      <c r="J3" s="107"/>
      <c r="K3" s="3"/>
      <c r="L3" s="3"/>
      <c r="M3" s="3"/>
      <c r="N3" s="3"/>
      <c r="O3" s="3"/>
    </row>
    <row r="4" spans="4:15" ht="12.75" customHeight="1">
      <c r="D4" s="6"/>
      <c r="E4" s="7"/>
      <c r="F4" s="7"/>
      <c r="G4" s="8"/>
      <c r="H4" s="3"/>
      <c r="I4" s="3"/>
      <c r="J4" s="3"/>
      <c r="K4" s="3"/>
      <c r="L4" s="3"/>
      <c r="M4" s="3"/>
      <c r="N4" s="3"/>
      <c r="O4" s="3"/>
    </row>
    <row r="5" spans="1:15" ht="12.75" customHeight="1">
      <c r="A5" s="108" t="s">
        <v>1</v>
      </c>
      <c r="B5" s="108"/>
      <c r="C5" s="108"/>
      <c r="D5" s="108"/>
      <c r="E5" s="108"/>
      <c r="F5" s="108"/>
      <c r="G5" s="108"/>
      <c r="H5" s="108"/>
      <c r="I5" s="108"/>
      <c r="J5" s="108"/>
      <c r="K5" s="3"/>
      <c r="L5" s="3"/>
      <c r="M5" s="3"/>
      <c r="N5" s="3"/>
      <c r="O5" s="3"/>
    </row>
    <row r="6" spans="1:15" ht="12.75" customHeight="1">
      <c r="A6" s="108" t="s">
        <v>2</v>
      </c>
      <c r="B6" s="108"/>
      <c r="C6" s="108"/>
      <c r="D6" s="108"/>
      <c r="E6" s="108"/>
      <c r="F6" s="108"/>
      <c r="G6" s="108"/>
      <c r="H6" s="108"/>
      <c r="I6" s="108"/>
      <c r="J6" s="108"/>
      <c r="K6" s="3"/>
      <c r="L6" s="3"/>
      <c r="M6" s="3"/>
      <c r="N6" s="3"/>
      <c r="O6" s="3"/>
    </row>
    <row r="7" spans="1:11" ht="12.75">
      <c r="A7" s="5"/>
      <c r="B7" s="5"/>
      <c r="C7" s="5"/>
      <c r="D7" s="5"/>
      <c r="E7" s="4"/>
      <c r="F7" s="41"/>
      <c r="G7" s="42"/>
      <c r="H7" s="41"/>
      <c r="I7" s="41"/>
      <c r="J7" s="41"/>
      <c r="K7" s="41"/>
    </row>
    <row r="8" spans="1:11" ht="14.25" customHeight="1">
      <c r="A8" s="116" t="s">
        <v>212</v>
      </c>
      <c r="B8" s="116"/>
      <c r="C8" s="116"/>
      <c r="D8" s="117" t="s">
        <v>213</v>
      </c>
      <c r="E8" s="116" t="s">
        <v>214</v>
      </c>
      <c r="F8" s="116"/>
      <c r="G8" s="116"/>
      <c r="H8" s="118" t="s">
        <v>215</v>
      </c>
      <c r="I8" s="118"/>
      <c r="J8" s="119">
        <v>0.15</v>
      </c>
      <c r="K8" s="43"/>
    </row>
    <row r="9" spans="1:11" ht="12.75">
      <c r="A9" s="116"/>
      <c r="B9" s="116"/>
      <c r="C9" s="116"/>
      <c r="D9" s="117"/>
      <c r="E9" s="117"/>
      <c r="F9" s="116"/>
      <c r="G9" s="116"/>
      <c r="H9" s="118"/>
      <c r="I9" s="118"/>
      <c r="J9" s="119"/>
      <c r="K9" s="43"/>
    </row>
    <row r="10" spans="1:11" ht="14.25" customHeight="1">
      <c r="A10" s="114" t="s">
        <v>216</v>
      </c>
      <c r="B10" s="114"/>
      <c r="C10" s="114"/>
      <c r="D10" s="44" t="s">
        <v>217</v>
      </c>
      <c r="E10" s="110" t="s">
        <v>218</v>
      </c>
      <c r="F10" s="110"/>
      <c r="G10" s="45">
        <v>0.008</v>
      </c>
      <c r="H10" s="115" t="s">
        <v>219</v>
      </c>
      <c r="I10" s="115"/>
      <c r="J10" s="115"/>
      <c r="K10" s="46"/>
    </row>
    <row r="11" spans="1:11" ht="14.25" customHeight="1">
      <c r="A11" s="114" t="s">
        <v>220</v>
      </c>
      <c r="B11" s="114"/>
      <c r="C11" s="114"/>
      <c r="D11" s="44" t="s">
        <v>221</v>
      </c>
      <c r="E11" s="110" t="s">
        <v>222</v>
      </c>
      <c r="F11" s="110"/>
      <c r="G11" s="47">
        <v>0.008</v>
      </c>
      <c r="H11" s="115"/>
      <c r="I11" s="115"/>
      <c r="J11" s="115"/>
      <c r="K11" s="46"/>
    </row>
    <row r="12" spans="1:11" ht="14.25" customHeight="1">
      <c r="A12" s="114" t="s">
        <v>223</v>
      </c>
      <c r="B12" s="114"/>
      <c r="C12" s="114"/>
      <c r="D12" s="44" t="s">
        <v>224</v>
      </c>
      <c r="E12" s="110" t="s">
        <v>225</v>
      </c>
      <c r="F12" s="110"/>
      <c r="G12" s="47">
        <v>0.005</v>
      </c>
      <c r="H12" s="115"/>
      <c r="I12" s="115"/>
      <c r="J12" s="115"/>
      <c r="K12" s="46"/>
    </row>
    <row r="13" spans="1:11" ht="14.25" customHeight="1">
      <c r="A13" s="114" t="s">
        <v>226</v>
      </c>
      <c r="B13" s="114"/>
      <c r="C13" s="114"/>
      <c r="D13" s="44" t="s">
        <v>227</v>
      </c>
      <c r="E13" s="110" t="s">
        <v>228</v>
      </c>
      <c r="F13" s="110"/>
      <c r="G13" s="47">
        <v>0.012</v>
      </c>
      <c r="H13" s="115"/>
      <c r="I13" s="115"/>
      <c r="J13" s="115"/>
      <c r="K13" s="46"/>
    </row>
    <row r="14" spans="1:11" ht="14.25" customHeight="1">
      <c r="A14" s="114" t="s">
        <v>229</v>
      </c>
      <c r="B14" s="114"/>
      <c r="C14" s="114"/>
      <c r="D14" s="44" t="s">
        <v>230</v>
      </c>
      <c r="E14" s="110" t="s">
        <v>231</v>
      </c>
      <c r="F14" s="110"/>
      <c r="G14" s="47">
        <v>0.05</v>
      </c>
      <c r="H14" s="115"/>
      <c r="I14" s="115"/>
      <c r="J14" s="115"/>
      <c r="K14" s="46"/>
    </row>
    <row r="15" spans="1:11" ht="14.25" customHeight="1">
      <c r="A15" s="111" t="s">
        <v>232</v>
      </c>
      <c r="B15" s="111"/>
      <c r="C15" s="111"/>
      <c r="D15" s="48" t="s">
        <v>233</v>
      </c>
      <c r="E15" s="112" t="s">
        <v>234</v>
      </c>
      <c r="F15" s="112"/>
      <c r="G15" s="49">
        <v>0.0565</v>
      </c>
      <c r="H15" s="115"/>
      <c r="I15" s="115"/>
      <c r="J15" s="115"/>
      <c r="K15" s="46"/>
    </row>
    <row r="16" spans="1:11" ht="14.25" customHeight="1">
      <c r="A16" s="113"/>
      <c r="B16" s="113"/>
      <c r="C16" s="113"/>
      <c r="D16" s="113"/>
      <c r="E16" s="113"/>
      <c r="F16" s="113"/>
      <c r="G16" s="113"/>
      <c r="H16" s="113"/>
      <c r="I16" s="113"/>
      <c r="J16" s="113"/>
      <c r="K16" s="50"/>
    </row>
    <row r="19" ht="23.25" customHeight="1"/>
    <row r="20" ht="39.75" customHeight="1"/>
    <row r="23" ht="18.75" customHeight="1"/>
  </sheetData>
  <sheetProtection selectLockedCells="1" selectUnlockedCells="1"/>
  <mergeCells count="22">
    <mergeCell ref="A3:J3"/>
    <mergeCell ref="A5:J5"/>
    <mergeCell ref="A6:J6"/>
    <mergeCell ref="A8:C9"/>
    <mergeCell ref="D8:D9"/>
    <mergeCell ref="E8:G9"/>
    <mergeCell ref="H8:I9"/>
    <mergeCell ref="J8:J9"/>
    <mergeCell ref="A10:C10"/>
    <mergeCell ref="E10:F10"/>
    <mergeCell ref="H10:J15"/>
    <mergeCell ref="A11:C11"/>
    <mergeCell ref="E11:F11"/>
    <mergeCell ref="A12:C12"/>
    <mergeCell ref="E12:F12"/>
    <mergeCell ref="A13:C13"/>
    <mergeCell ref="E13:F13"/>
    <mergeCell ref="A14:C14"/>
    <mergeCell ref="E14:F14"/>
    <mergeCell ref="A15:C15"/>
    <mergeCell ref="E15:F15"/>
    <mergeCell ref="A16:J16"/>
  </mergeCells>
  <printOptions horizontalCentered="1"/>
  <pageMargins left="0.7875" right="0.7875" top="0.6298611111111111" bottom="0.7875" header="0.5118055555555555" footer="0.5118055555555555"/>
  <pageSetup horizontalDpi="300" verticalDpi="300" orientation="landscape" paperSize="9" scale="66" r:id="rId2"/>
  <drawing r:id="rId1"/>
</worksheet>
</file>

<file path=xl/worksheets/sheet3.xml><?xml version="1.0" encoding="utf-8"?>
<worksheet xmlns="http://schemas.openxmlformats.org/spreadsheetml/2006/main" xmlns:r="http://schemas.openxmlformats.org/officeDocument/2006/relationships">
  <dimension ref="A1:IQ85"/>
  <sheetViews>
    <sheetView view="pageBreakPreview" zoomScaleSheetLayoutView="100" workbookViewId="0" topLeftCell="A49">
      <selection activeCell="F16" sqref="F16"/>
    </sheetView>
  </sheetViews>
  <sheetFormatPr defaultColWidth="9.140625" defaultRowHeight="12.75"/>
  <cols>
    <col min="1" max="1" width="7.421875" style="2" customWidth="1"/>
    <col min="2" max="2" width="15.28125" style="2" customWidth="1"/>
    <col min="3" max="3" width="44.140625" style="1" customWidth="1"/>
    <col min="4" max="4" width="8.28125" style="1" customWidth="1"/>
    <col min="5" max="5" width="12.28125" style="51" customWidth="1"/>
    <col min="6" max="6" width="43.7109375" style="52" customWidth="1"/>
    <col min="7" max="7" width="10.57421875" style="53" customWidth="1"/>
    <col min="8" max="8" width="17.421875" style="53" customWidth="1"/>
    <col min="9" max="251" width="9.140625" style="3" customWidth="1"/>
    <col min="252" max="16384" width="9.00390625" style="0" customWidth="1"/>
  </cols>
  <sheetData>
    <row r="1" spans="1:251" ht="42.75" customHeight="1">
      <c r="A1" s="5"/>
      <c r="B1" s="5"/>
      <c r="C1" s="5"/>
      <c r="D1" s="6"/>
      <c r="E1" s="54"/>
      <c r="F1" s="7"/>
      <c r="G1" s="3"/>
      <c r="H1" s="3"/>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row>
    <row r="2" spans="1:251" ht="54" customHeight="1">
      <c r="A2" s="5"/>
      <c r="B2" s="5"/>
      <c r="C2" s="5"/>
      <c r="D2" s="9"/>
      <c r="E2" s="55"/>
      <c r="F2" s="10"/>
      <c r="G2" s="3"/>
      <c r="H2" s="3"/>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row>
    <row r="3" spans="1:251" ht="18" customHeight="1">
      <c r="A3" s="107" t="s">
        <v>0</v>
      </c>
      <c r="B3" s="107"/>
      <c r="C3" s="107"/>
      <c r="D3" s="107"/>
      <c r="E3" s="107"/>
      <c r="F3" s="107"/>
      <c r="G3" s="3"/>
      <c r="H3" s="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row>
    <row r="4" spans="1:251" ht="12.75" customHeight="1">
      <c r="A4"/>
      <c r="B4"/>
      <c r="C4"/>
      <c r="D4" s="6"/>
      <c r="E4" s="54"/>
      <c r="F4" s="7"/>
      <c r="G4" s="3"/>
      <c r="H4" s="3"/>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row>
    <row r="5" spans="1:251" ht="12.75" customHeight="1">
      <c r="A5" s="108" t="s">
        <v>1</v>
      </c>
      <c r="B5" s="108"/>
      <c r="C5" s="108"/>
      <c r="D5" s="108"/>
      <c r="E5" s="108"/>
      <c r="F5" s="108"/>
      <c r="G5" s="3"/>
      <c r="H5" s="3"/>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row>
    <row r="6" spans="1:251" ht="12.75" customHeight="1">
      <c r="A6" s="108" t="s">
        <v>2</v>
      </c>
      <c r="B6" s="108"/>
      <c r="C6" s="108"/>
      <c r="D6" s="108"/>
      <c r="E6" s="108"/>
      <c r="F6" s="108"/>
      <c r="G6" s="3"/>
      <c r="H6" s="3"/>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row>
    <row r="7" spans="1:251" ht="12.75">
      <c r="A7" s="14"/>
      <c r="B7"/>
      <c r="C7"/>
      <c r="D7" s="11"/>
      <c r="E7" s="11"/>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row>
    <row r="8" spans="1:251" ht="14.25" customHeight="1">
      <c r="A8" s="120"/>
      <c r="B8" s="120"/>
      <c r="C8" s="120"/>
      <c r="D8" s="11"/>
      <c r="E8" s="11"/>
      <c r="F8" s="121" t="s">
        <v>235</v>
      </c>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row>
    <row r="9" spans="1:251" ht="12.75">
      <c r="A9" s="14"/>
      <c r="B9"/>
      <c r="C9"/>
      <c r="D9" s="11"/>
      <c r="E9" s="11"/>
      <c r="F9" s="121"/>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row>
    <row r="10" spans="1:6" s="57" customFormat="1" ht="12">
      <c r="A10" s="56" t="s">
        <v>236</v>
      </c>
      <c r="B10" s="56" t="s">
        <v>237</v>
      </c>
      <c r="C10" s="56" t="s">
        <v>238</v>
      </c>
      <c r="D10" s="56" t="s">
        <v>7</v>
      </c>
      <c r="E10" s="56" t="s">
        <v>8</v>
      </c>
      <c r="F10" s="121"/>
    </row>
    <row r="11" spans="1:5" s="57" customFormat="1" ht="12">
      <c r="A11" s="58" t="s">
        <v>11</v>
      </c>
      <c r="B11" s="59"/>
      <c r="C11" s="60" t="s">
        <v>12</v>
      </c>
      <c r="D11" s="61"/>
      <c r="E11" s="61"/>
    </row>
    <row r="12" spans="1:8" s="32" customFormat="1" ht="33.75">
      <c r="A12" s="62" t="s">
        <v>13</v>
      </c>
      <c r="B12" s="63" t="s">
        <v>14</v>
      </c>
      <c r="C12" s="64" t="s">
        <v>15</v>
      </c>
      <c r="D12" s="65" t="s">
        <v>16</v>
      </c>
      <c r="E12" s="65">
        <v>6</v>
      </c>
      <c r="F12" s="64" t="s">
        <v>239</v>
      </c>
      <c r="G12" s="66"/>
      <c r="H12" s="66"/>
    </row>
    <row r="13" spans="1:8" s="32" customFormat="1" ht="22.5">
      <c r="A13" s="62" t="s">
        <v>17</v>
      </c>
      <c r="B13" s="63" t="s">
        <v>18</v>
      </c>
      <c r="C13" s="64" t="s">
        <v>19</v>
      </c>
      <c r="D13" s="65" t="s">
        <v>20</v>
      </c>
      <c r="E13" s="65">
        <v>1</v>
      </c>
      <c r="F13" s="64" t="s">
        <v>240</v>
      </c>
      <c r="G13" s="66"/>
      <c r="H13" s="66"/>
    </row>
    <row r="14" spans="1:8" s="32" customFormat="1" ht="33.75">
      <c r="A14" s="62" t="s">
        <v>21</v>
      </c>
      <c r="B14" s="63" t="s">
        <v>22</v>
      </c>
      <c r="C14" s="64" t="s">
        <v>23</v>
      </c>
      <c r="D14" s="65" t="s">
        <v>16</v>
      </c>
      <c r="E14" s="65">
        <v>52</v>
      </c>
      <c r="F14" s="64" t="s">
        <v>241</v>
      </c>
      <c r="G14" s="66"/>
      <c r="H14" s="66"/>
    </row>
    <row r="15" spans="1:8" s="32" customFormat="1" ht="45">
      <c r="A15" s="62" t="s">
        <v>24</v>
      </c>
      <c r="B15" s="63" t="s">
        <v>25</v>
      </c>
      <c r="C15" s="64" t="s">
        <v>26</v>
      </c>
      <c r="D15" s="65" t="s">
        <v>16</v>
      </c>
      <c r="E15" s="65">
        <v>47.58</v>
      </c>
      <c r="F15" s="64" t="s">
        <v>242</v>
      </c>
      <c r="G15" s="66"/>
      <c r="H15" s="66"/>
    </row>
    <row r="16" spans="1:8" s="32" customFormat="1" ht="45">
      <c r="A16" s="62" t="s">
        <v>27</v>
      </c>
      <c r="B16" s="63" t="s">
        <v>28</v>
      </c>
      <c r="C16" s="64" t="s">
        <v>29</v>
      </c>
      <c r="D16" s="65" t="s">
        <v>16</v>
      </c>
      <c r="E16" s="65">
        <v>66.32</v>
      </c>
      <c r="F16" s="64" t="s">
        <v>243</v>
      </c>
      <c r="G16" s="66"/>
      <c r="H16" s="66"/>
    </row>
    <row r="17" spans="1:8" s="32" customFormat="1" ht="78.75">
      <c r="A17" s="62" t="s">
        <v>30</v>
      </c>
      <c r="B17" s="63" t="s">
        <v>31</v>
      </c>
      <c r="C17" s="64" t="s">
        <v>32</v>
      </c>
      <c r="D17" s="65" t="s">
        <v>33</v>
      </c>
      <c r="E17" s="65">
        <v>94.63</v>
      </c>
      <c r="F17" s="64" t="s">
        <v>244</v>
      </c>
      <c r="G17" s="66"/>
      <c r="H17" s="66"/>
    </row>
    <row r="18" spans="1:8" s="32" customFormat="1" ht="33.75">
      <c r="A18" s="62" t="s">
        <v>34</v>
      </c>
      <c r="B18" s="63" t="s">
        <v>35</v>
      </c>
      <c r="C18" s="64" t="s">
        <v>36</v>
      </c>
      <c r="D18" s="65" t="s">
        <v>16</v>
      </c>
      <c r="E18" s="65">
        <v>94.63</v>
      </c>
      <c r="F18" s="64" t="s">
        <v>244</v>
      </c>
      <c r="G18" s="66"/>
      <c r="H18" s="66"/>
    </row>
    <row r="19" spans="1:8" s="32" customFormat="1" ht="45">
      <c r="A19" s="62" t="s">
        <v>37</v>
      </c>
      <c r="B19" s="63" t="s">
        <v>38</v>
      </c>
      <c r="C19" s="64" t="s">
        <v>39</v>
      </c>
      <c r="D19" s="65" t="s">
        <v>40</v>
      </c>
      <c r="E19" s="65">
        <v>1892.6</v>
      </c>
      <c r="F19" s="64" t="s">
        <v>245</v>
      </c>
      <c r="G19" s="66"/>
      <c r="H19" s="66"/>
    </row>
    <row r="20" spans="1:8" s="32" customFormat="1" ht="33.75">
      <c r="A20" s="62" t="s">
        <v>41</v>
      </c>
      <c r="B20" s="63" t="s">
        <v>42</v>
      </c>
      <c r="C20" s="64" t="s">
        <v>43</v>
      </c>
      <c r="D20" s="65" t="s">
        <v>16</v>
      </c>
      <c r="E20" s="65">
        <v>94.63</v>
      </c>
      <c r="F20" s="64" t="s">
        <v>244</v>
      </c>
      <c r="G20" s="66"/>
      <c r="H20" s="66"/>
    </row>
    <row r="21" spans="1:8" s="32" customFormat="1" ht="45">
      <c r="A21" s="62" t="s">
        <v>44</v>
      </c>
      <c r="B21" s="63" t="s">
        <v>45</v>
      </c>
      <c r="C21" s="64" t="s">
        <v>46</v>
      </c>
      <c r="D21" s="65" t="s">
        <v>16</v>
      </c>
      <c r="E21" s="65">
        <v>94.63</v>
      </c>
      <c r="F21" s="64" t="s">
        <v>244</v>
      </c>
      <c r="G21" s="66"/>
      <c r="H21" s="66"/>
    </row>
    <row r="22" spans="1:8" s="32" customFormat="1" ht="146.25">
      <c r="A22" s="62" t="s">
        <v>47</v>
      </c>
      <c r="B22" s="63" t="s">
        <v>48</v>
      </c>
      <c r="C22" s="64" t="s">
        <v>49</v>
      </c>
      <c r="D22" s="65" t="s">
        <v>16</v>
      </c>
      <c r="E22" s="65">
        <v>223.71</v>
      </c>
      <c r="F22" s="64" t="s">
        <v>246</v>
      </c>
      <c r="G22" s="66"/>
      <c r="H22" s="66"/>
    </row>
    <row r="23" spans="1:5" s="57" customFormat="1" ht="12">
      <c r="A23" s="58" t="s">
        <v>50</v>
      </c>
      <c r="B23" s="59"/>
      <c r="C23" s="60" t="s">
        <v>51</v>
      </c>
      <c r="D23" s="61"/>
      <c r="E23" s="61"/>
    </row>
    <row r="24" spans="1:8" s="32" customFormat="1" ht="45">
      <c r="A24" s="62" t="s">
        <v>52</v>
      </c>
      <c r="B24" s="63" t="s">
        <v>53</v>
      </c>
      <c r="C24" s="64" t="s">
        <v>54</v>
      </c>
      <c r="D24" s="65" t="s">
        <v>55</v>
      </c>
      <c r="E24" s="65">
        <v>33.98</v>
      </c>
      <c r="F24" s="64" t="s">
        <v>247</v>
      </c>
      <c r="G24" s="66"/>
      <c r="H24" s="66"/>
    </row>
    <row r="25" spans="1:8" s="32" customFormat="1" ht="33.75">
      <c r="A25" s="62" t="s">
        <v>56</v>
      </c>
      <c r="B25" s="63" t="s">
        <v>57</v>
      </c>
      <c r="C25" s="64" t="s">
        <v>58</v>
      </c>
      <c r="D25" s="65" t="s">
        <v>55</v>
      </c>
      <c r="E25" s="65">
        <v>27.9</v>
      </c>
      <c r="F25" s="64" t="s">
        <v>248</v>
      </c>
      <c r="G25" s="66"/>
      <c r="H25" s="66"/>
    </row>
    <row r="26" spans="1:8" s="32" customFormat="1" ht="56.25">
      <c r="A26" s="62" t="s">
        <v>59</v>
      </c>
      <c r="B26" s="63" t="s">
        <v>60</v>
      </c>
      <c r="C26" s="64" t="s">
        <v>61</v>
      </c>
      <c r="D26" s="65" t="s">
        <v>55</v>
      </c>
      <c r="E26" s="65">
        <v>2.66</v>
      </c>
      <c r="F26" s="64" t="s">
        <v>249</v>
      </c>
      <c r="G26" s="66"/>
      <c r="H26" s="66"/>
    </row>
    <row r="27" spans="1:5" s="57" customFormat="1" ht="12">
      <c r="A27" s="58" t="s">
        <v>62</v>
      </c>
      <c r="B27" s="59"/>
      <c r="C27" s="60" t="s">
        <v>63</v>
      </c>
      <c r="D27" s="61"/>
      <c r="E27" s="61"/>
    </row>
    <row r="28" spans="1:8" s="32" customFormat="1" ht="33.75">
      <c r="A28" s="62" t="s">
        <v>64</v>
      </c>
      <c r="B28" s="63" t="s">
        <v>65</v>
      </c>
      <c r="C28" s="64" t="s">
        <v>66</v>
      </c>
      <c r="D28" s="65" t="s">
        <v>16</v>
      </c>
      <c r="E28" s="65">
        <v>12.24</v>
      </c>
      <c r="F28" s="64" t="s">
        <v>250</v>
      </c>
      <c r="G28" s="66"/>
      <c r="H28" s="66"/>
    </row>
    <row r="29" spans="1:8" s="32" customFormat="1" ht="45">
      <c r="A29" s="62" t="s">
        <v>67</v>
      </c>
      <c r="B29" s="63" t="s">
        <v>68</v>
      </c>
      <c r="C29" s="64" t="s">
        <v>69</v>
      </c>
      <c r="D29" s="65" t="s">
        <v>55</v>
      </c>
      <c r="E29" s="65">
        <v>1.09</v>
      </c>
      <c r="F29" s="64" t="s">
        <v>251</v>
      </c>
      <c r="G29" s="66"/>
      <c r="H29" s="66"/>
    </row>
    <row r="30" spans="1:8" s="32" customFormat="1" ht="157.5">
      <c r="A30" s="62" t="s">
        <v>70</v>
      </c>
      <c r="B30" s="63" t="s">
        <v>71</v>
      </c>
      <c r="C30" s="64" t="s">
        <v>72</v>
      </c>
      <c r="D30" s="65" t="s">
        <v>16</v>
      </c>
      <c r="E30" s="65">
        <v>223.71</v>
      </c>
      <c r="F30" s="64" t="s">
        <v>252</v>
      </c>
      <c r="G30" s="66"/>
      <c r="H30" s="66"/>
    </row>
    <row r="31" spans="1:8" s="32" customFormat="1" ht="67.5">
      <c r="A31" s="62" t="s">
        <v>73</v>
      </c>
      <c r="B31" s="63" t="s">
        <v>74</v>
      </c>
      <c r="C31" s="64" t="s">
        <v>75</v>
      </c>
      <c r="D31" s="65" t="s">
        <v>16</v>
      </c>
      <c r="E31" s="65">
        <v>21.84</v>
      </c>
      <c r="F31" s="64" t="s">
        <v>253</v>
      </c>
      <c r="G31" s="66"/>
      <c r="H31" s="66"/>
    </row>
    <row r="32" spans="1:8" s="32" customFormat="1" ht="67.5">
      <c r="A32" s="62" t="s">
        <v>76</v>
      </c>
      <c r="B32" s="63" t="s">
        <v>77</v>
      </c>
      <c r="C32" s="64" t="s">
        <v>78</v>
      </c>
      <c r="D32" s="65" t="s">
        <v>79</v>
      </c>
      <c r="E32" s="65">
        <v>924</v>
      </c>
      <c r="F32" s="64" t="s">
        <v>254</v>
      </c>
      <c r="G32" s="66"/>
      <c r="H32" s="66"/>
    </row>
    <row r="33" spans="1:8" s="32" customFormat="1" ht="45">
      <c r="A33" s="62" t="s">
        <v>80</v>
      </c>
      <c r="B33" s="63" t="s">
        <v>81</v>
      </c>
      <c r="C33" s="64" t="s">
        <v>82</v>
      </c>
      <c r="D33" s="65" t="s">
        <v>16</v>
      </c>
      <c r="E33" s="65">
        <v>113.15</v>
      </c>
      <c r="F33" s="64" t="s">
        <v>255</v>
      </c>
      <c r="G33" s="66"/>
      <c r="H33" s="66"/>
    </row>
    <row r="34" spans="1:8" s="32" customFormat="1" ht="45">
      <c r="A34" s="62" t="s">
        <v>83</v>
      </c>
      <c r="B34" s="63" t="s">
        <v>84</v>
      </c>
      <c r="C34" s="64" t="s">
        <v>85</v>
      </c>
      <c r="D34" s="65" t="s">
        <v>16</v>
      </c>
      <c r="E34" s="65">
        <v>156.54</v>
      </c>
      <c r="F34" s="64" t="s">
        <v>256</v>
      </c>
      <c r="G34" s="66"/>
      <c r="H34" s="66"/>
    </row>
    <row r="35" spans="1:8" s="32" customFormat="1" ht="112.5">
      <c r="A35" s="62" t="s">
        <v>86</v>
      </c>
      <c r="B35" s="63" t="s">
        <v>87</v>
      </c>
      <c r="C35" s="64" t="s">
        <v>88</v>
      </c>
      <c r="D35" s="65" t="s">
        <v>89</v>
      </c>
      <c r="E35" s="65">
        <v>241.93</v>
      </c>
      <c r="F35" s="64" t="s">
        <v>257</v>
      </c>
      <c r="G35" s="66"/>
      <c r="H35" s="66"/>
    </row>
    <row r="36" spans="1:8" s="32" customFormat="1" ht="146.25">
      <c r="A36" s="62" t="s">
        <v>90</v>
      </c>
      <c r="B36" s="63" t="s">
        <v>91</v>
      </c>
      <c r="C36" s="64" t="s">
        <v>92</v>
      </c>
      <c r="D36" s="65" t="s">
        <v>16</v>
      </c>
      <c r="E36" s="65">
        <v>223.71</v>
      </c>
      <c r="F36" s="64" t="s">
        <v>246</v>
      </c>
      <c r="G36" s="66"/>
      <c r="H36" s="66"/>
    </row>
    <row r="37" spans="1:5" s="57" customFormat="1" ht="12">
      <c r="A37" s="58" t="s">
        <v>93</v>
      </c>
      <c r="B37" s="59"/>
      <c r="C37" s="60" t="s">
        <v>94</v>
      </c>
      <c r="D37" s="61"/>
      <c r="E37" s="61"/>
    </row>
    <row r="38" spans="1:8" s="32" customFormat="1" ht="67.5">
      <c r="A38" s="62" t="s">
        <v>95</v>
      </c>
      <c r="B38" s="63" t="s">
        <v>96</v>
      </c>
      <c r="C38" s="64" t="s">
        <v>97</v>
      </c>
      <c r="D38" s="65" t="s">
        <v>98</v>
      </c>
      <c r="E38" s="65">
        <v>13</v>
      </c>
      <c r="F38" s="64" t="s">
        <v>258</v>
      </c>
      <c r="G38" s="66"/>
      <c r="H38" s="66"/>
    </row>
    <row r="39" spans="1:8" s="32" customFormat="1" ht="45">
      <c r="A39" s="62" t="s">
        <v>99</v>
      </c>
      <c r="B39" s="63" t="s">
        <v>100</v>
      </c>
      <c r="C39" s="64" t="s">
        <v>101</v>
      </c>
      <c r="D39" s="65" t="s">
        <v>98</v>
      </c>
      <c r="E39" s="65">
        <v>4</v>
      </c>
      <c r="F39" s="64" t="s">
        <v>259</v>
      </c>
      <c r="G39" s="66"/>
      <c r="H39" s="66"/>
    </row>
    <row r="40" spans="1:8" s="32" customFormat="1" ht="22.5">
      <c r="A40" s="62" t="s">
        <v>102</v>
      </c>
      <c r="B40" s="63" t="s">
        <v>103</v>
      </c>
      <c r="C40" s="64" t="s">
        <v>104</v>
      </c>
      <c r="D40" s="65" t="s">
        <v>16</v>
      </c>
      <c r="E40" s="65">
        <v>19.23</v>
      </c>
      <c r="F40" s="64" t="s">
        <v>260</v>
      </c>
      <c r="G40" s="66"/>
      <c r="H40" s="66"/>
    </row>
    <row r="41" spans="1:8" s="32" customFormat="1" ht="33.75">
      <c r="A41" s="62" t="s">
        <v>105</v>
      </c>
      <c r="B41" s="63" t="s">
        <v>106</v>
      </c>
      <c r="C41" s="64" t="s">
        <v>107</v>
      </c>
      <c r="D41" s="65" t="s">
        <v>16</v>
      </c>
      <c r="E41" s="65">
        <v>19.23</v>
      </c>
      <c r="F41" s="64" t="s">
        <v>261</v>
      </c>
      <c r="G41" s="66"/>
      <c r="H41" s="66"/>
    </row>
    <row r="42" spans="1:8" s="32" customFormat="1" ht="67.5">
      <c r="A42" s="62" t="s">
        <v>108</v>
      </c>
      <c r="B42" s="63" t="s">
        <v>109</v>
      </c>
      <c r="C42" s="64" t="s">
        <v>110</v>
      </c>
      <c r="D42" s="65" t="s">
        <v>16</v>
      </c>
      <c r="E42" s="65">
        <v>24</v>
      </c>
      <c r="F42" s="64" t="s">
        <v>262</v>
      </c>
      <c r="G42" s="66"/>
      <c r="H42" s="66"/>
    </row>
    <row r="43" spans="1:8" s="32" customFormat="1" ht="90">
      <c r="A43" s="62" t="s">
        <v>111</v>
      </c>
      <c r="B43" s="63" t="s">
        <v>112</v>
      </c>
      <c r="C43" s="64" t="s">
        <v>113</v>
      </c>
      <c r="D43" s="65" t="s">
        <v>98</v>
      </c>
      <c r="E43" s="65">
        <v>18</v>
      </c>
      <c r="F43" s="64" t="s">
        <v>263</v>
      </c>
      <c r="G43" s="66"/>
      <c r="H43" s="66"/>
    </row>
    <row r="44" spans="1:8" s="32" customFormat="1" ht="78.75">
      <c r="A44" s="62" t="s">
        <v>114</v>
      </c>
      <c r="B44" s="63" t="s">
        <v>115</v>
      </c>
      <c r="C44" s="64" t="s">
        <v>116</v>
      </c>
      <c r="D44" s="65" t="s">
        <v>98</v>
      </c>
      <c r="E44" s="65">
        <v>16</v>
      </c>
      <c r="F44" s="64" t="s">
        <v>264</v>
      </c>
      <c r="G44" s="66"/>
      <c r="H44" s="66"/>
    </row>
    <row r="45" spans="1:8" s="32" customFormat="1" ht="22.5">
      <c r="A45" s="62" t="s">
        <v>117</v>
      </c>
      <c r="B45" s="63" t="s">
        <v>118</v>
      </c>
      <c r="C45" s="64" t="s">
        <v>119</v>
      </c>
      <c r="D45" s="65" t="s">
        <v>120</v>
      </c>
      <c r="E45" s="65">
        <v>6</v>
      </c>
      <c r="F45" s="64" t="s">
        <v>265</v>
      </c>
      <c r="G45" s="66"/>
      <c r="H45" s="66"/>
    </row>
    <row r="46" spans="1:8" s="32" customFormat="1" ht="22.5">
      <c r="A46" s="62" t="s">
        <v>121</v>
      </c>
      <c r="B46" s="63" t="s">
        <v>122</v>
      </c>
      <c r="C46" s="64" t="s">
        <v>123</v>
      </c>
      <c r="D46" s="65" t="s">
        <v>120</v>
      </c>
      <c r="E46" s="65">
        <v>1</v>
      </c>
      <c r="F46" s="64" t="s">
        <v>266</v>
      </c>
      <c r="G46" s="66"/>
      <c r="H46" s="66"/>
    </row>
    <row r="47" spans="1:8" s="32" customFormat="1" ht="22.5">
      <c r="A47" s="62" t="s">
        <v>124</v>
      </c>
      <c r="B47" s="63" t="s">
        <v>125</v>
      </c>
      <c r="C47" s="64" t="s">
        <v>126</v>
      </c>
      <c r="D47" s="65" t="s">
        <v>20</v>
      </c>
      <c r="E47" s="65">
        <v>1</v>
      </c>
      <c r="F47" s="64" t="s">
        <v>267</v>
      </c>
      <c r="G47" s="66"/>
      <c r="H47" s="66"/>
    </row>
    <row r="48" spans="1:8" s="32" customFormat="1" ht="22.5">
      <c r="A48" s="62" t="s">
        <v>127</v>
      </c>
      <c r="B48" s="63" t="s">
        <v>128</v>
      </c>
      <c r="C48" s="64" t="s">
        <v>129</v>
      </c>
      <c r="D48" s="65" t="s">
        <v>20</v>
      </c>
      <c r="E48" s="65">
        <v>2</v>
      </c>
      <c r="F48" s="64" t="s">
        <v>268</v>
      </c>
      <c r="G48" s="66"/>
      <c r="H48" s="66"/>
    </row>
    <row r="49" spans="1:8" s="32" customFormat="1" ht="22.5">
      <c r="A49" s="62" t="s">
        <v>130</v>
      </c>
      <c r="B49" s="63" t="s">
        <v>131</v>
      </c>
      <c r="C49" s="64" t="s">
        <v>132</v>
      </c>
      <c r="D49" s="65" t="s">
        <v>20</v>
      </c>
      <c r="E49" s="65">
        <v>1</v>
      </c>
      <c r="F49" s="64" t="s">
        <v>269</v>
      </c>
      <c r="G49" s="66"/>
      <c r="H49" s="66"/>
    </row>
    <row r="50" spans="1:5" s="57" customFormat="1" ht="12">
      <c r="A50" s="58" t="s">
        <v>133</v>
      </c>
      <c r="B50" s="59"/>
      <c r="C50" s="60" t="s">
        <v>134</v>
      </c>
      <c r="D50" s="61"/>
      <c r="E50" s="61"/>
    </row>
    <row r="51" spans="1:8" s="32" customFormat="1" ht="67.5">
      <c r="A51" s="62" t="s">
        <v>135</v>
      </c>
      <c r="B51" s="63" t="s">
        <v>136</v>
      </c>
      <c r="C51" s="64" t="s">
        <v>137</v>
      </c>
      <c r="D51" s="65" t="s">
        <v>98</v>
      </c>
      <c r="E51" s="65">
        <v>3</v>
      </c>
      <c r="F51" s="64" t="s">
        <v>270</v>
      </c>
      <c r="G51" s="66"/>
      <c r="H51" s="66"/>
    </row>
    <row r="52" spans="1:8" s="32" customFormat="1" ht="67.5">
      <c r="A52" s="62" t="s">
        <v>138</v>
      </c>
      <c r="B52" s="63" t="s">
        <v>139</v>
      </c>
      <c r="C52" s="64" t="s">
        <v>140</v>
      </c>
      <c r="D52" s="65" t="s">
        <v>98</v>
      </c>
      <c r="E52" s="65">
        <v>1</v>
      </c>
      <c r="F52" s="64" t="s">
        <v>271</v>
      </c>
      <c r="G52" s="66"/>
      <c r="H52" s="66"/>
    </row>
    <row r="53" spans="1:8" s="32" customFormat="1" ht="22.5">
      <c r="A53" s="62" t="s">
        <v>141</v>
      </c>
      <c r="B53" s="63" t="s">
        <v>142</v>
      </c>
      <c r="C53" s="64" t="s">
        <v>143</v>
      </c>
      <c r="D53" s="65" t="s">
        <v>98</v>
      </c>
      <c r="E53" s="65">
        <v>29</v>
      </c>
      <c r="F53" s="64" t="s">
        <v>272</v>
      </c>
      <c r="G53" s="66"/>
      <c r="H53" s="66"/>
    </row>
    <row r="54" spans="1:5" s="57" customFormat="1" ht="12">
      <c r="A54" s="58" t="s">
        <v>144</v>
      </c>
      <c r="B54" s="59"/>
      <c r="C54" s="60" t="s">
        <v>145</v>
      </c>
      <c r="D54" s="61"/>
      <c r="E54" s="61"/>
    </row>
    <row r="55" spans="1:8" s="32" customFormat="1" ht="33.75">
      <c r="A55" s="62" t="s">
        <v>146</v>
      </c>
      <c r="B55" s="63" t="s">
        <v>147</v>
      </c>
      <c r="C55" s="64" t="s">
        <v>148</v>
      </c>
      <c r="D55" s="65" t="s">
        <v>98</v>
      </c>
      <c r="E55" s="65">
        <v>8</v>
      </c>
      <c r="F55" s="64" t="s">
        <v>273</v>
      </c>
      <c r="G55" s="66"/>
      <c r="H55" s="66"/>
    </row>
    <row r="56" spans="1:8" s="32" customFormat="1" ht="33.75">
      <c r="A56" s="62" t="s">
        <v>149</v>
      </c>
      <c r="B56" s="63" t="s">
        <v>150</v>
      </c>
      <c r="C56" s="64" t="s">
        <v>151</v>
      </c>
      <c r="D56" s="65" t="s">
        <v>98</v>
      </c>
      <c r="E56" s="65">
        <v>1</v>
      </c>
      <c r="F56" s="64" t="s">
        <v>274</v>
      </c>
      <c r="G56" s="66"/>
      <c r="H56" s="66"/>
    </row>
    <row r="57" spans="1:8" s="32" customFormat="1" ht="45">
      <c r="A57" s="62" t="s">
        <v>152</v>
      </c>
      <c r="B57" s="63" t="s">
        <v>153</v>
      </c>
      <c r="C57" s="64" t="s">
        <v>154</v>
      </c>
      <c r="D57" s="65" t="s">
        <v>98</v>
      </c>
      <c r="E57" s="65">
        <v>1</v>
      </c>
      <c r="F57" s="64" t="s">
        <v>275</v>
      </c>
      <c r="G57" s="66"/>
      <c r="H57" s="66"/>
    </row>
    <row r="58" spans="1:8" s="32" customFormat="1" ht="33.75">
      <c r="A58" s="62" t="s">
        <v>155</v>
      </c>
      <c r="B58" s="63" t="s">
        <v>156</v>
      </c>
      <c r="C58" s="64" t="s">
        <v>157</v>
      </c>
      <c r="D58" s="65" t="s">
        <v>98</v>
      </c>
      <c r="E58" s="65">
        <v>1</v>
      </c>
      <c r="F58" s="64" t="s">
        <v>276</v>
      </c>
      <c r="G58" s="66"/>
      <c r="H58" s="66"/>
    </row>
    <row r="59" spans="1:8" s="32" customFormat="1" ht="67.5">
      <c r="A59" s="62" t="s">
        <v>158</v>
      </c>
      <c r="B59" s="63" t="s">
        <v>159</v>
      </c>
      <c r="C59" s="64" t="s">
        <v>160</v>
      </c>
      <c r="D59" s="65" t="s">
        <v>98</v>
      </c>
      <c r="E59" s="65">
        <v>1</v>
      </c>
      <c r="F59" s="64" t="s">
        <v>277</v>
      </c>
      <c r="G59" s="66"/>
      <c r="H59" s="66"/>
    </row>
    <row r="60" spans="1:8" s="32" customFormat="1" ht="22.5">
      <c r="A60" s="62" t="s">
        <v>161</v>
      </c>
      <c r="B60" s="63" t="s">
        <v>162</v>
      </c>
      <c r="C60" s="64" t="s">
        <v>163</v>
      </c>
      <c r="D60" s="65" t="s">
        <v>98</v>
      </c>
      <c r="E60" s="65">
        <v>4</v>
      </c>
      <c r="F60" s="64" t="s">
        <v>278</v>
      </c>
      <c r="G60" s="66"/>
      <c r="H60" s="66"/>
    </row>
    <row r="61" spans="1:8" s="32" customFormat="1" ht="22.5">
      <c r="A61" s="62" t="s">
        <v>164</v>
      </c>
      <c r="B61" s="63" t="s">
        <v>165</v>
      </c>
      <c r="C61" s="64" t="s">
        <v>166</v>
      </c>
      <c r="D61" s="65" t="s">
        <v>98</v>
      </c>
      <c r="E61" s="65">
        <v>1</v>
      </c>
      <c r="F61" s="64" t="s">
        <v>279</v>
      </c>
      <c r="G61" s="66"/>
      <c r="H61" s="66"/>
    </row>
    <row r="62" spans="1:8" s="32" customFormat="1" ht="12.75">
      <c r="A62" s="62" t="s">
        <v>167</v>
      </c>
      <c r="B62" s="63" t="s">
        <v>168</v>
      </c>
      <c r="C62" s="64" t="s">
        <v>169</v>
      </c>
      <c r="D62" s="65" t="s">
        <v>98</v>
      </c>
      <c r="E62" s="65">
        <v>3</v>
      </c>
      <c r="F62" s="64" t="s">
        <v>280</v>
      </c>
      <c r="G62" s="66"/>
      <c r="H62" s="66"/>
    </row>
    <row r="63" spans="1:8" s="32" customFormat="1" ht="45">
      <c r="A63" s="62" t="s">
        <v>170</v>
      </c>
      <c r="B63" s="63" t="s">
        <v>171</v>
      </c>
      <c r="C63" s="64" t="s">
        <v>172</v>
      </c>
      <c r="D63" s="65" t="s">
        <v>98</v>
      </c>
      <c r="E63" s="65">
        <v>1</v>
      </c>
      <c r="F63" s="64" t="s">
        <v>281</v>
      </c>
      <c r="G63" s="66"/>
      <c r="H63" s="66"/>
    </row>
    <row r="64" spans="1:8" s="32" customFormat="1" ht="78.75">
      <c r="A64" s="62" t="s">
        <v>173</v>
      </c>
      <c r="B64" s="63" t="s">
        <v>174</v>
      </c>
      <c r="C64" s="64" t="s">
        <v>175</v>
      </c>
      <c r="D64" s="65" t="s">
        <v>98</v>
      </c>
      <c r="E64" s="65">
        <v>1</v>
      </c>
      <c r="F64" s="64" t="s">
        <v>281</v>
      </c>
      <c r="G64" s="66"/>
      <c r="H64" s="66"/>
    </row>
    <row r="65" spans="1:5" s="57" customFormat="1" ht="12">
      <c r="A65" s="58" t="s">
        <v>176</v>
      </c>
      <c r="B65" s="59"/>
      <c r="C65" s="60" t="s">
        <v>177</v>
      </c>
      <c r="D65" s="61"/>
      <c r="E65" s="61"/>
    </row>
    <row r="66" spans="1:8" s="32" customFormat="1" ht="56.25">
      <c r="A66" s="62" t="s">
        <v>178</v>
      </c>
      <c r="B66" s="63" t="s">
        <v>179</v>
      </c>
      <c r="C66" s="64" t="s">
        <v>180</v>
      </c>
      <c r="D66" s="65" t="s">
        <v>16</v>
      </c>
      <c r="E66" s="65">
        <v>440</v>
      </c>
      <c r="F66" s="64" t="s">
        <v>282</v>
      </c>
      <c r="G66" s="66"/>
      <c r="H66" s="66"/>
    </row>
    <row r="67" spans="1:8" s="32" customFormat="1" ht="45">
      <c r="A67" s="62" t="s">
        <v>181</v>
      </c>
      <c r="B67" s="63" t="s">
        <v>182</v>
      </c>
      <c r="C67" s="64" t="s">
        <v>183</v>
      </c>
      <c r="D67" s="65" t="s">
        <v>16</v>
      </c>
      <c r="E67" s="65">
        <v>52</v>
      </c>
      <c r="F67" s="64" t="s">
        <v>283</v>
      </c>
      <c r="G67" s="66"/>
      <c r="H67" s="66"/>
    </row>
    <row r="68" spans="1:8" s="32" customFormat="1" ht="33.75">
      <c r="A68" s="62" t="s">
        <v>184</v>
      </c>
      <c r="B68" s="63" t="s">
        <v>185</v>
      </c>
      <c r="C68" s="64" t="s">
        <v>186</v>
      </c>
      <c r="D68" s="65" t="s">
        <v>89</v>
      </c>
      <c r="E68" s="65">
        <v>43.81</v>
      </c>
      <c r="F68" s="64" t="s">
        <v>284</v>
      </c>
      <c r="G68" s="66"/>
      <c r="H68" s="66"/>
    </row>
    <row r="69" spans="1:8" s="32" customFormat="1" ht="33.75">
      <c r="A69" s="62" t="s">
        <v>187</v>
      </c>
      <c r="B69" s="63" t="s">
        <v>188</v>
      </c>
      <c r="C69" s="64" t="s">
        <v>189</v>
      </c>
      <c r="D69" s="65" t="s">
        <v>89</v>
      </c>
      <c r="E69" s="65">
        <v>18.8</v>
      </c>
      <c r="F69" s="64" t="s">
        <v>285</v>
      </c>
      <c r="G69" s="66"/>
      <c r="H69" s="66"/>
    </row>
    <row r="70" spans="1:8" s="32" customFormat="1" ht="22.5">
      <c r="A70" s="62" t="s">
        <v>190</v>
      </c>
      <c r="B70" s="63" t="s">
        <v>191</v>
      </c>
      <c r="C70" s="64" t="s">
        <v>192</v>
      </c>
      <c r="D70" s="65" t="s">
        <v>89</v>
      </c>
      <c r="E70" s="65">
        <v>5</v>
      </c>
      <c r="F70" s="64" t="s">
        <v>286</v>
      </c>
      <c r="G70" s="66"/>
      <c r="H70" s="66"/>
    </row>
    <row r="71" spans="1:5" s="57" customFormat="1" ht="12">
      <c r="A71" s="58" t="s">
        <v>193</v>
      </c>
      <c r="B71" s="59"/>
      <c r="C71" s="60" t="s">
        <v>194</v>
      </c>
      <c r="D71" s="61"/>
      <c r="E71" s="61"/>
    </row>
    <row r="72" spans="1:8" s="32" customFormat="1" ht="123.75">
      <c r="A72" s="62" t="s">
        <v>195</v>
      </c>
      <c r="B72" s="63" t="s">
        <v>196</v>
      </c>
      <c r="C72" s="64" t="s">
        <v>197</v>
      </c>
      <c r="D72" s="65" t="s">
        <v>16</v>
      </c>
      <c r="E72" s="65">
        <v>597.01</v>
      </c>
      <c r="F72" s="64" t="s">
        <v>287</v>
      </c>
      <c r="G72" s="66"/>
      <c r="H72" s="66"/>
    </row>
    <row r="73" spans="1:8" s="32" customFormat="1" ht="45">
      <c r="A73" s="62" t="s">
        <v>198</v>
      </c>
      <c r="B73" s="63" t="s">
        <v>196</v>
      </c>
      <c r="C73" s="64" t="s">
        <v>199</v>
      </c>
      <c r="D73" s="65" t="s">
        <v>16</v>
      </c>
      <c r="E73" s="65">
        <v>311.72</v>
      </c>
      <c r="F73" s="64" t="s">
        <v>288</v>
      </c>
      <c r="G73" s="66"/>
      <c r="H73" s="66"/>
    </row>
    <row r="74" spans="1:8" s="32" customFormat="1" ht="67.5">
      <c r="A74" s="62" t="s">
        <v>200</v>
      </c>
      <c r="B74" s="63" t="s">
        <v>201</v>
      </c>
      <c r="C74" s="64" t="s">
        <v>202</v>
      </c>
      <c r="D74" s="65" t="s">
        <v>16</v>
      </c>
      <c r="E74" s="65">
        <v>95.87</v>
      </c>
      <c r="F74" s="64" t="s">
        <v>289</v>
      </c>
      <c r="G74" s="66"/>
      <c r="H74" s="66"/>
    </row>
    <row r="75" spans="1:8" s="32" customFormat="1" ht="45">
      <c r="A75" s="62" t="s">
        <v>203</v>
      </c>
      <c r="B75" s="63" t="s">
        <v>204</v>
      </c>
      <c r="C75" s="64" t="s">
        <v>205</v>
      </c>
      <c r="D75" s="65" t="s">
        <v>16</v>
      </c>
      <c r="E75" s="65">
        <v>12.32</v>
      </c>
      <c r="F75" s="64" t="s">
        <v>290</v>
      </c>
      <c r="G75" s="66"/>
      <c r="H75" s="66"/>
    </row>
    <row r="76" spans="1:8" s="32" customFormat="1" ht="45">
      <c r="A76" s="62" t="s">
        <v>206</v>
      </c>
      <c r="B76" s="63" t="s">
        <v>207</v>
      </c>
      <c r="C76" s="64" t="s">
        <v>208</v>
      </c>
      <c r="D76" s="65" t="s">
        <v>16</v>
      </c>
      <c r="E76" s="65">
        <v>21.84</v>
      </c>
      <c r="F76" s="64" t="s">
        <v>291</v>
      </c>
      <c r="G76" s="66"/>
      <c r="H76" s="66"/>
    </row>
    <row r="77" spans="1:8" s="32" customFormat="1" ht="75" customHeight="1">
      <c r="A77" s="66"/>
      <c r="B77" s="66"/>
      <c r="C77" s="66"/>
      <c r="D77" s="67"/>
      <c r="E77" s="67"/>
      <c r="F77" s="66"/>
      <c r="G77" s="66"/>
      <c r="H77" s="66"/>
    </row>
    <row r="78" spans="1:8" s="32" customFormat="1" ht="30" customHeight="1">
      <c r="A78" s="66"/>
      <c r="B78" s="66"/>
      <c r="C78" s="66"/>
      <c r="D78" s="67"/>
      <c r="E78" s="67"/>
      <c r="F78" s="66"/>
      <c r="G78" s="66"/>
      <c r="H78" s="66"/>
    </row>
    <row r="79" spans="1:8" s="32" customFormat="1" ht="15" customHeight="1">
      <c r="A79" s="66"/>
      <c r="B79" s="66"/>
      <c r="C79" s="66"/>
      <c r="D79" s="67"/>
      <c r="E79" s="67"/>
      <c r="F79" s="66"/>
      <c r="G79" s="66"/>
      <c r="H79" s="66"/>
    </row>
    <row r="80" spans="1:8" s="32" customFormat="1" ht="30" customHeight="1">
      <c r="A80" s="66"/>
      <c r="B80" s="66"/>
      <c r="C80" s="66"/>
      <c r="D80" s="67"/>
      <c r="E80" s="67"/>
      <c r="F80" s="66"/>
      <c r="G80" s="66"/>
      <c r="H80" s="66"/>
    </row>
    <row r="81" spans="1:8" s="32" customFormat="1" ht="45" customHeight="1">
      <c r="A81" s="66"/>
      <c r="B81" s="66"/>
      <c r="C81" s="66"/>
      <c r="D81" s="67"/>
      <c r="E81" s="67"/>
      <c r="F81" s="66"/>
      <c r="G81" s="66"/>
      <c r="H81" s="66"/>
    </row>
    <row r="82" spans="1:8" ht="9.75" customHeight="1">
      <c r="A82" s="66"/>
      <c r="B82" s="66"/>
      <c r="C82" s="66"/>
      <c r="D82" s="67"/>
      <c r="E82" s="67"/>
      <c r="F82" s="66"/>
      <c r="G82" s="66"/>
      <c r="H82" s="66"/>
    </row>
    <row r="83" spans="1:8" ht="19.5" customHeight="1">
      <c r="A83" s="66"/>
      <c r="B83" s="66"/>
      <c r="C83" s="66"/>
      <c r="D83" s="67"/>
      <c r="E83" s="67"/>
      <c r="F83" s="66"/>
      <c r="G83" s="66"/>
      <c r="H83" s="66"/>
    </row>
    <row r="84" spans="1:8" s="31" customFormat="1" ht="30" customHeight="1">
      <c r="A84" s="66"/>
      <c r="B84" s="66"/>
      <c r="C84" s="66"/>
      <c r="D84" s="67"/>
      <c r="E84" s="67"/>
      <c r="F84" s="66"/>
      <c r="G84" s="66"/>
      <c r="H84" s="66"/>
    </row>
    <row r="85" spans="1:8" s="31" customFormat="1" ht="30" customHeight="1">
      <c r="A85" s="66"/>
      <c r="B85" s="66"/>
      <c r="C85" s="66"/>
      <c r="D85" s="67"/>
      <c r="E85" s="67"/>
      <c r="F85" s="66"/>
      <c r="G85" s="66"/>
      <c r="H85" s="66"/>
    </row>
    <row r="86" ht="90" customHeight="1"/>
    <row r="87" ht="60" customHeight="1"/>
    <row r="88" ht="9.75" customHeight="1"/>
    <row r="89" ht="19.5" customHeight="1"/>
    <row r="90" ht="229.5" customHeight="1"/>
    <row r="91" ht="315" customHeight="1"/>
    <row r="92" ht="75" customHeight="1"/>
    <row r="93" ht="90" customHeight="1"/>
    <row r="94" ht="9.75" customHeight="1"/>
    <row r="95" ht="19.5" customHeight="1"/>
    <row r="96" ht="75" customHeight="1"/>
    <row r="97" ht="60" customHeight="1"/>
    <row r="98" ht="120" customHeight="1"/>
    <row r="99" ht="9.75" customHeight="1"/>
    <row r="100" ht="19.5" customHeight="1"/>
    <row r="101" ht="45" customHeight="1"/>
    <row r="102" ht="45" customHeight="1"/>
    <row r="103" ht="15" customHeight="1"/>
    <row r="104" ht="9.75" customHeight="1"/>
  </sheetData>
  <sheetProtection selectLockedCells="1" selectUnlockedCells="1"/>
  <mergeCells count="5">
    <mergeCell ref="A3:F3"/>
    <mergeCell ref="A5:F5"/>
    <mergeCell ref="A6:F6"/>
    <mergeCell ref="A8:C8"/>
    <mergeCell ref="F8:F10"/>
  </mergeCells>
  <printOptions horizontalCentered="1"/>
  <pageMargins left="0.7875" right="0.7875" top="0.6298611111111111" bottom="1.0631944444444446" header="0.5118055555555555" footer="0.7875"/>
  <pageSetup horizontalDpi="300" verticalDpi="300" orientation="portrait" paperSize="9" scale="59" r:id="rId2"/>
  <headerFooter alignWithMargins="0">
    <oddFooter>&amp;CPágina &amp;P de &amp;N</oddFooter>
  </headerFooter>
  <drawing r:id="rId1"/>
</worksheet>
</file>

<file path=xl/worksheets/sheet4.xml><?xml version="1.0" encoding="utf-8"?>
<worksheet xmlns="http://schemas.openxmlformats.org/spreadsheetml/2006/main" xmlns:r="http://schemas.openxmlformats.org/officeDocument/2006/relationships">
  <dimension ref="A1:IC21"/>
  <sheetViews>
    <sheetView view="pageBreakPreview" zoomScaleSheetLayoutView="100" workbookViewId="0" topLeftCell="A1">
      <selection activeCell="A5" sqref="A5:G5"/>
    </sheetView>
  </sheetViews>
  <sheetFormatPr defaultColWidth="9.140625" defaultRowHeight="12.75"/>
  <cols>
    <col min="1" max="1" width="14.00390625" style="68" customWidth="1"/>
    <col min="2" max="2" width="44.421875" style="68" customWidth="1"/>
    <col min="3" max="5" width="9.7109375" style="68" customWidth="1"/>
    <col min="6" max="237" width="9.140625" style="68" customWidth="1"/>
    <col min="238" max="16384" width="9.00390625" style="0" customWidth="1"/>
  </cols>
  <sheetData>
    <row r="1" spans="1:237" ht="42.75" customHeight="1">
      <c r="A1" s="5"/>
      <c r="B1" s="5"/>
      <c r="C1" s="3"/>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row>
    <row r="2" spans="1:237" ht="54" customHeight="1">
      <c r="A2" s="5"/>
      <c r="B2" s="5"/>
      <c r="C2" s="3"/>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row>
    <row r="3" spans="1:237" ht="18" customHeight="1">
      <c r="A3" s="107" t="s">
        <v>0</v>
      </c>
      <c r="B3" s="107"/>
      <c r="C3" s="107"/>
      <c r="D3" s="107"/>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row>
    <row r="4" spans="1:237" ht="12.75" customHeight="1">
      <c r="A4"/>
      <c r="B4"/>
      <c r="C4" s="3"/>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row>
    <row r="5" spans="1:237" ht="15" customHeight="1">
      <c r="A5" s="108" t="s">
        <v>292</v>
      </c>
      <c r="B5" s="108"/>
      <c r="C5" s="108"/>
      <c r="D5" s="108"/>
      <c r="E5" s="108"/>
      <c r="F5" s="108"/>
      <c r="G5" s="108"/>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row>
    <row r="6" spans="1:237" ht="18.75" customHeight="1">
      <c r="A6" s="108" t="s">
        <v>2</v>
      </c>
      <c r="B6" s="108"/>
      <c r="C6" s="108"/>
      <c r="D6" s="108"/>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row>
    <row r="7" spans="5:237" ht="12.75" customHeight="1">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row>
    <row r="8" spans="1:4" ht="14.25" customHeight="1">
      <c r="A8" s="124" t="s">
        <v>293</v>
      </c>
      <c r="B8" s="124"/>
      <c r="C8" s="124"/>
      <c r="D8" s="124"/>
    </row>
    <row r="10" spans="1:5" ht="13.5" customHeight="1">
      <c r="A10" s="122" t="s">
        <v>294</v>
      </c>
      <c r="B10" s="122"/>
      <c r="C10" s="123" t="s">
        <v>295</v>
      </c>
      <c r="D10" s="123"/>
      <c r="E10" s="123"/>
    </row>
    <row r="11" spans="1:5" ht="12.75">
      <c r="A11" s="122"/>
      <c r="B11" s="122"/>
      <c r="C11" s="70">
        <v>30</v>
      </c>
      <c r="D11" s="70">
        <v>60</v>
      </c>
      <c r="E11" s="69">
        <v>90</v>
      </c>
    </row>
    <row r="12" spans="1:5" ht="9.75" customHeight="1">
      <c r="A12" s="71"/>
      <c r="B12" s="72"/>
      <c r="C12" s="73"/>
      <c r="D12" s="73"/>
      <c r="E12" s="73"/>
    </row>
    <row r="13" spans="1:5" ht="15" customHeight="1">
      <c r="A13" s="74" t="s">
        <v>296</v>
      </c>
      <c r="B13" s="75" t="s">
        <v>12</v>
      </c>
      <c r="C13" s="76"/>
      <c r="D13" s="76"/>
      <c r="E13" s="76"/>
    </row>
    <row r="14" spans="1:5" ht="15" customHeight="1">
      <c r="A14" s="74" t="s">
        <v>50</v>
      </c>
      <c r="B14" s="75" t="s">
        <v>51</v>
      </c>
      <c r="C14" s="76"/>
      <c r="D14" s="76"/>
      <c r="E14" s="77"/>
    </row>
    <row r="15" spans="1:5" ht="15" customHeight="1">
      <c r="A15" s="74" t="s">
        <v>62</v>
      </c>
      <c r="B15" s="75" t="s">
        <v>63</v>
      </c>
      <c r="C15" s="78"/>
      <c r="D15" s="76"/>
      <c r="E15" s="76"/>
    </row>
    <row r="16" spans="1:5" ht="15" customHeight="1">
      <c r="A16" s="74" t="s">
        <v>93</v>
      </c>
      <c r="B16" s="75" t="s">
        <v>94</v>
      </c>
      <c r="C16" s="78"/>
      <c r="D16" s="76"/>
      <c r="E16" s="76"/>
    </row>
    <row r="17" spans="1:5" ht="15" customHeight="1">
      <c r="A17" s="74" t="s">
        <v>133</v>
      </c>
      <c r="B17" s="75" t="s">
        <v>134</v>
      </c>
      <c r="C17" s="78"/>
      <c r="D17" s="78"/>
      <c r="E17" s="76"/>
    </row>
    <row r="18" spans="1:5" ht="15" customHeight="1">
      <c r="A18" s="74" t="s">
        <v>144</v>
      </c>
      <c r="B18" s="75" t="s">
        <v>145</v>
      </c>
      <c r="C18" s="78"/>
      <c r="D18" s="78"/>
      <c r="E18" s="76"/>
    </row>
    <row r="19" spans="1:5" ht="15" customHeight="1">
      <c r="A19" s="74" t="s">
        <v>176</v>
      </c>
      <c r="B19" s="75" t="s">
        <v>177</v>
      </c>
      <c r="C19" s="78"/>
      <c r="D19" s="78"/>
      <c r="E19" s="76"/>
    </row>
    <row r="20" spans="1:5" ht="15" customHeight="1">
      <c r="A20" s="74" t="s">
        <v>193</v>
      </c>
      <c r="B20" s="75" t="s">
        <v>194</v>
      </c>
      <c r="C20" s="78"/>
      <c r="D20" s="78"/>
      <c r="E20" s="76"/>
    </row>
    <row r="21" spans="1:5" ht="9.75" customHeight="1">
      <c r="A21" s="79"/>
      <c r="B21" s="80"/>
      <c r="C21" s="81"/>
      <c r="D21" s="82"/>
      <c r="E21" s="83"/>
    </row>
  </sheetData>
  <sheetProtection selectLockedCells="1" selectUnlockedCells="1"/>
  <mergeCells count="6">
    <mergeCell ref="A10:B11"/>
    <mergeCell ref="C10:E10"/>
    <mergeCell ref="A3:D3"/>
    <mergeCell ref="A5:G5"/>
    <mergeCell ref="A6:D6"/>
    <mergeCell ref="A8:D8"/>
  </mergeCells>
  <printOptions/>
  <pageMargins left="0.5118055555555555" right="0.5118055555555555" top="0.7875" bottom="0.7875" header="0.5118055555555555" footer="0.5118055555555555"/>
  <pageSetup horizontalDpi="300" verticalDpi="300" orientation="portrait" paperSize="9" scale="88" r:id="rId2"/>
  <drawing r:id="rId1"/>
</worksheet>
</file>

<file path=xl/worksheets/sheet5.xml><?xml version="1.0" encoding="utf-8"?>
<worksheet xmlns="http://schemas.openxmlformats.org/spreadsheetml/2006/main" xmlns:r="http://schemas.openxmlformats.org/officeDocument/2006/relationships">
  <dimension ref="A1:U20"/>
  <sheetViews>
    <sheetView view="pageBreakPreview" zoomScaleSheetLayoutView="100" workbookViewId="0" topLeftCell="A1">
      <selection activeCell="K22" sqref="K22"/>
    </sheetView>
  </sheetViews>
  <sheetFormatPr defaultColWidth="9.140625" defaultRowHeight="12.75"/>
  <cols>
    <col min="1" max="1" width="9.00390625" style="0" customWidth="1"/>
    <col min="2" max="2" width="9.7109375" style="84" customWidth="1"/>
    <col min="3" max="3" width="11.140625" style="84" customWidth="1"/>
    <col min="4" max="4" width="9.00390625" style="0" customWidth="1"/>
    <col min="5" max="5" width="10.57421875" style="0" customWidth="1"/>
    <col min="6" max="6" width="9.00390625" style="0" customWidth="1"/>
    <col min="7" max="7" width="10.57421875" style="0" customWidth="1"/>
    <col min="8" max="8" width="9.00390625" style="0" customWidth="1"/>
    <col min="9" max="9" width="10.57421875" style="0" customWidth="1"/>
    <col min="10" max="10" width="9.00390625" style="0" customWidth="1"/>
    <col min="11" max="11" width="10.57421875" style="0" customWidth="1"/>
    <col min="12" max="12" width="9.00390625" style="0" customWidth="1"/>
    <col min="13" max="13" width="10.57421875" style="0" customWidth="1"/>
    <col min="14" max="14" width="9.00390625" style="0" customWidth="1"/>
    <col min="15" max="15" width="10.57421875" style="0" customWidth="1"/>
    <col min="16" max="16384" width="9.00390625" style="0" customWidth="1"/>
  </cols>
  <sheetData>
    <row r="1" spans="1:21" ht="42.75" customHeight="1">
      <c r="A1" s="5"/>
      <c r="B1" s="5"/>
      <c r="C1" s="5"/>
      <c r="D1" s="6"/>
      <c r="E1" s="6"/>
      <c r="F1" s="7"/>
      <c r="G1" s="7"/>
      <c r="H1" s="7"/>
      <c r="I1" s="7"/>
      <c r="J1" s="8"/>
      <c r="K1" s="8"/>
      <c r="L1" s="3"/>
      <c r="M1" s="3"/>
      <c r="N1" s="3"/>
      <c r="O1" s="3"/>
      <c r="P1" s="3"/>
      <c r="Q1" s="3"/>
      <c r="R1" s="3"/>
      <c r="S1" s="3"/>
      <c r="T1" s="3"/>
      <c r="U1" s="3"/>
    </row>
    <row r="2" spans="1:21" ht="54" customHeight="1">
      <c r="A2" s="5"/>
      <c r="B2" s="5"/>
      <c r="C2" s="5"/>
      <c r="D2" s="16"/>
      <c r="E2" s="16"/>
      <c r="F2" s="10"/>
      <c r="G2" s="10"/>
      <c r="H2" s="10"/>
      <c r="I2" s="10"/>
      <c r="J2" s="8"/>
      <c r="K2" s="8"/>
      <c r="L2" s="3"/>
      <c r="M2" s="3"/>
      <c r="N2" s="3"/>
      <c r="O2" s="3"/>
      <c r="P2" s="3"/>
      <c r="Q2" s="3"/>
      <c r="R2" s="3"/>
      <c r="S2" s="3"/>
      <c r="T2" s="3"/>
      <c r="U2" s="3"/>
    </row>
    <row r="3" spans="1:21" ht="18" customHeight="1">
      <c r="A3" s="107" t="s">
        <v>0</v>
      </c>
      <c r="B3" s="107"/>
      <c r="C3" s="107"/>
      <c r="D3" s="107"/>
      <c r="E3" s="107"/>
      <c r="F3" s="107"/>
      <c r="G3" s="107"/>
      <c r="H3" s="107"/>
      <c r="I3" s="107"/>
      <c r="J3" s="107"/>
      <c r="K3" s="107"/>
      <c r="L3" s="107"/>
      <c r="M3" s="107"/>
      <c r="N3" s="107"/>
      <c r="O3" s="107"/>
      <c r="P3" s="3"/>
      <c r="Q3" s="3"/>
      <c r="R3" s="3"/>
      <c r="S3" s="3"/>
      <c r="T3" s="3"/>
      <c r="U3" s="3"/>
    </row>
    <row r="4" spans="2:21" ht="12.75" customHeight="1">
      <c r="B4"/>
      <c r="C4"/>
      <c r="D4" s="6"/>
      <c r="E4" s="6"/>
      <c r="F4" s="7"/>
      <c r="G4" s="7"/>
      <c r="H4" s="7"/>
      <c r="I4" s="7"/>
      <c r="J4" s="8"/>
      <c r="K4" s="8"/>
      <c r="L4" s="3"/>
      <c r="M4" s="3"/>
      <c r="N4" s="3"/>
      <c r="O4" s="3"/>
      <c r="P4" s="3"/>
      <c r="Q4" s="3"/>
      <c r="R4" s="3"/>
      <c r="S4" s="3"/>
      <c r="T4" s="3"/>
      <c r="U4" s="3"/>
    </row>
    <row r="5" spans="1:21" ht="12.75" customHeight="1">
      <c r="A5" s="108" t="s">
        <v>1</v>
      </c>
      <c r="B5" s="108"/>
      <c r="C5" s="108"/>
      <c r="D5" s="108"/>
      <c r="E5" s="108"/>
      <c r="F5" s="108"/>
      <c r="G5" s="108"/>
      <c r="H5" s="108"/>
      <c r="I5" s="108"/>
      <c r="J5" s="108"/>
      <c r="K5" s="108"/>
      <c r="L5" s="108"/>
      <c r="M5" s="108"/>
      <c r="N5" s="108"/>
      <c r="O5" s="108"/>
      <c r="P5" s="3"/>
      <c r="Q5" s="3"/>
      <c r="R5" s="3"/>
      <c r="S5" s="3"/>
      <c r="T5" s="3"/>
      <c r="U5" s="3"/>
    </row>
    <row r="6" spans="1:21" ht="12.75" customHeight="1">
      <c r="A6" s="108" t="s">
        <v>2</v>
      </c>
      <c r="B6" s="108"/>
      <c r="C6" s="108"/>
      <c r="D6" s="108"/>
      <c r="E6" s="108"/>
      <c r="F6" s="108"/>
      <c r="G6" s="108"/>
      <c r="H6" s="108"/>
      <c r="I6" s="108"/>
      <c r="J6" s="108"/>
      <c r="K6" s="108"/>
      <c r="L6" s="108"/>
      <c r="M6" s="108"/>
      <c r="N6" s="108"/>
      <c r="O6" s="108"/>
      <c r="P6" s="3"/>
      <c r="Q6" s="3"/>
      <c r="R6" s="3"/>
      <c r="S6" s="3"/>
      <c r="T6" s="3"/>
      <c r="U6" s="3"/>
    </row>
    <row r="7" spans="1:21" ht="12.75" customHeight="1">
      <c r="A7" s="14"/>
      <c r="B7" s="14"/>
      <c r="C7" s="14"/>
      <c r="D7" s="14"/>
      <c r="E7" s="14"/>
      <c r="F7" s="14"/>
      <c r="G7" s="14"/>
      <c r="H7" s="14"/>
      <c r="I7" s="14"/>
      <c r="J7" s="14"/>
      <c r="K7" s="14"/>
      <c r="L7" s="14"/>
      <c r="M7" s="14"/>
      <c r="N7" s="14"/>
      <c r="O7" s="14"/>
      <c r="P7" s="3"/>
      <c r="Q7" s="3"/>
      <c r="R7" s="3"/>
      <c r="S7" s="3"/>
      <c r="T7" s="3"/>
      <c r="U7" s="3"/>
    </row>
    <row r="8" spans="1:15" ht="14.25" customHeight="1">
      <c r="A8" s="127" t="s">
        <v>297</v>
      </c>
      <c r="B8" s="127"/>
      <c r="C8" s="127"/>
      <c r="D8" s="127"/>
      <c r="E8" s="127"/>
      <c r="F8" s="127"/>
      <c r="G8" s="127"/>
      <c r="H8" s="127"/>
      <c r="I8" s="127"/>
      <c r="J8" s="127"/>
      <c r="K8" s="127"/>
      <c r="L8" s="127"/>
      <c r="M8" s="127"/>
      <c r="N8" s="127"/>
      <c r="O8" s="127"/>
    </row>
    <row r="9" spans="1:15" ht="12.75">
      <c r="A9" s="14"/>
      <c r="B9" s="14"/>
      <c r="C9" s="14"/>
      <c r="D9" s="14"/>
      <c r="E9" s="14"/>
      <c r="F9" s="14"/>
      <c r="G9" s="14"/>
      <c r="H9" s="14"/>
      <c r="I9" s="14"/>
      <c r="J9" s="14"/>
      <c r="K9" s="14"/>
      <c r="L9" s="14"/>
      <c r="M9" s="14"/>
      <c r="N9" s="14"/>
      <c r="O9" s="14"/>
    </row>
    <row r="10" spans="1:15" ht="12.75" customHeight="1">
      <c r="A10" s="126" t="s">
        <v>236</v>
      </c>
      <c r="B10" s="125" t="s">
        <v>298</v>
      </c>
      <c r="C10" s="125" t="s">
        <v>299</v>
      </c>
      <c r="D10" s="125" t="s">
        <v>300</v>
      </c>
      <c r="E10" s="125"/>
      <c r="F10" s="125"/>
      <c r="G10" s="125"/>
      <c r="H10" s="125"/>
      <c r="I10" s="85"/>
      <c r="J10" s="125" t="s">
        <v>301</v>
      </c>
      <c r="K10" s="125"/>
      <c r="L10" s="125"/>
      <c r="M10" s="125"/>
      <c r="N10" s="125"/>
      <c r="O10" s="125"/>
    </row>
    <row r="11" spans="1:15" ht="12.75">
      <c r="A11" s="126"/>
      <c r="B11" s="126"/>
      <c r="C11" s="126"/>
      <c r="D11" s="85" t="s">
        <v>302</v>
      </c>
      <c r="E11" s="86" t="s">
        <v>303</v>
      </c>
      <c r="F11" s="85" t="s">
        <v>304</v>
      </c>
      <c r="G11" s="86" t="s">
        <v>303</v>
      </c>
      <c r="H11" s="85" t="s">
        <v>305</v>
      </c>
      <c r="I11" s="86" t="s">
        <v>303</v>
      </c>
      <c r="J11" s="85" t="s">
        <v>302</v>
      </c>
      <c r="K11" s="86" t="s">
        <v>303</v>
      </c>
      <c r="L11" s="85" t="s">
        <v>304</v>
      </c>
      <c r="M11" s="86" t="s">
        <v>303</v>
      </c>
      <c r="N11" s="85" t="s">
        <v>305</v>
      </c>
      <c r="O11" s="86" t="s">
        <v>303</v>
      </c>
    </row>
    <row r="12" spans="1:15" ht="19.5" customHeight="1">
      <c r="A12" s="85" t="s">
        <v>11</v>
      </c>
      <c r="B12" s="87">
        <f>PLANILHA!G10</f>
        <v>14046.950000000003</v>
      </c>
      <c r="C12" s="88">
        <f aca="true" t="shared" si="0" ref="C12:C19">B12+(B12*15%)</f>
        <v>16153.992500000004</v>
      </c>
      <c r="D12" s="89">
        <v>0.33340000000000003</v>
      </c>
      <c r="E12" s="89">
        <f aca="true" t="shared" si="1" ref="E12:E19">D12</f>
        <v>0.33340000000000003</v>
      </c>
      <c r="F12" s="89">
        <v>0.3333</v>
      </c>
      <c r="G12" s="89">
        <f aca="true" t="shared" si="2" ref="G12:G19">E12+F12</f>
        <v>0.6667000000000001</v>
      </c>
      <c r="H12" s="89">
        <v>0.3333</v>
      </c>
      <c r="I12" s="89">
        <f aca="true" t="shared" si="3" ref="I12:I19">G12+H12</f>
        <v>1</v>
      </c>
      <c r="J12" s="90">
        <f aca="true" t="shared" si="4" ref="J12:J19">C12*D12</f>
        <v>5385.741099500002</v>
      </c>
      <c r="K12" s="91">
        <f aca="true" t="shared" si="5" ref="K12:K19">J12</f>
        <v>5385.741099500002</v>
      </c>
      <c r="L12" s="90">
        <f aca="true" t="shared" si="6" ref="L12:L19">C12*F12</f>
        <v>5384.1257002500015</v>
      </c>
      <c r="M12" s="91">
        <f aca="true" t="shared" si="7" ref="M12:M19">K12+L12</f>
        <v>10769.866799750003</v>
      </c>
      <c r="N12" s="90">
        <f aca="true" t="shared" si="8" ref="N12:N19">C12*H12</f>
        <v>5384.1257002500015</v>
      </c>
      <c r="O12" s="91">
        <f aca="true" t="shared" si="9" ref="O12:O19">M12+N12</f>
        <v>16153.992500000004</v>
      </c>
    </row>
    <row r="13" spans="1:15" ht="19.5" customHeight="1">
      <c r="A13" s="85" t="s">
        <v>50</v>
      </c>
      <c r="B13" s="87">
        <f>PLANILHA!G22</f>
        <v>2821.89</v>
      </c>
      <c r="C13" s="88">
        <f t="shared" si="0"/>
        <v>3245.1735</v>
      </c>
      <c r="D13" s="89">
        <f>3/4</f>
        <v>0.75</v>
      </c>
      <c r="E13" s="89">
        <f t="shared" si="1"/>
        <v>0.75</v>
      </c>
      <c r="F13" s="92">
        <f>1/4</f>
        <v>0.25</v>
      </c>
      <c r="G13" s="89">
        <f t="shared" si="2"/>
        <v>1</v>
      </c>
      <c r="H13" s="92">
        <v>0</v>
      </c>
      <c r="I13" s="89">
        <f t="shared" si="3"/>
        <v>1</v>
      </c>
      <c r="J13" s="90">
        <f t="shared" si="4"/>
        <v>2433.8801249999997</v>
      </c>
      <c r="K13" s="91">
        <f t="shared" si="5"/>
        <v>2433.8801249999997</v>
      </c>
      <c r="L13" s="90">
        <f t="shared" si="6"/>
        <v>811.293375</v>
      </c>
      <c r="M13" s="91">
        <f t="shared" si="7"/>
        <v>3245.1735</v>
      </c>
      <c r="N13" s="90">
        <f t="shared" si="8"/>
        <v>0</v>
      </c>
      <c r="O13" s="91">
        <f t="shared" si="9"/>
        <v>3245.1735</v>
      </c>
    </row>
    <row r="14" spans="1:15" ht="19.5" customHeight="1">
      <c r="A14" s="85" t="s">
        <v>62</v>
      </c>
      <c r="B14" s="87">
        <f>PLANILHA!G26</f>
        <v>73283.34</v>
      </c>
      <c r="C14" s="88">
        <f t="shared" si="0"/>
        <v>84275.841</v>
      </c>
      <c r="D14" s="89">
        <v>0</v>
      </c>
      <c r="E14" s="89">
        <f t="shared" si="1"/>
        <v>0</v>
      </c>
      <c r="F14" s="89">
        <f>5/6</f>
        <v>0.8333333333333334</v>
      </c>
      <c r="G14" s="89">
        <f t="shared" si="2"/>
        <v>0.8333333333333334</v>
      </c>
      <c r="H14" s="89">
        <f>1/6</f>
        <v>0.16666666666666666</v>
      </c>
      <c r="I14" s="89">
        <f t="shared" si="3"/>
        <v>1</v>
      </c>
      <c r="J14" s="90">
        <f t="shared" si="4"/>
        <v>0</v>
      </c>
      <c r="K14" s="91">
        <f t="shared" si="5"/>
        <v>0</v>
      </c>
      <c r="L14" s="90">
        <f t="shared" si="6"/>
        <v>70229.86750000001</v>
      </c>
      <c r="M14" s="91">
        <f t="shared" si="7"/>
        <v>70229.86750000001</v>
      </c>
      <c r="N14" s="90">
        <f t="shared" si="8"/>
        <v>14045.9735</v>
      </c>
      <c r="O14" s="91">
        <f t="shared" si="9"/>
        <v>84275.84100000001</v>
      </c>
    </row>
    <row r="15" spans="1:15" ht="19.5" customHeight="1">
      <c r="A15" s="85" t="s">
        <v>93</v>
      </c>
      <c r="B15" s="87">
        <f>PLANILHA!G36</f>
        <v>53766.72</v>
      </c>
      <c r="C15" s="88">
        <f t="shared" si="0"/>
        <v>61831.728</v>
      </c>
      <c r="D15" s="89">
        <v>0</v>
      </c>
      <c r="E15" s="89">
        <f t="shared" si="1"/>
        <v>0</v>
      </c>
      <c r="F15" s="89">
        <f>1/3</f>
        <v>0.3333333333333333</v>
      </c>
      <c r="G15" s="89">
        <f t="shared" si="2"/>
        <v>0.3333333333333333</v>
      </c>
      <c r="H15" s="89">
        <f>2/3</f>
        <v>0.6666666666666666</v>
      </c>
      <c r="I15" s="89">
        <f t="shared" si="3"/>
        <v>1</v>
      </c>
      <c r="J15" s="90">
        <f t="shared" si="4"/>
        <v>0</v>
      </c>
      <c r="K15" s="91">
        <f t="shared" si="5"/>
        <v>0</v>
      </c>
      <c r="L15" s="90">
        <f t="shared" si="6"/>
        <v>20610.576</v>
      </c>
      <c r="M15" s="91">
        <f t="shared" si="7"/>
        <v>20610.576</v>
      </c>
      <c r="N15" s="90">
        <f t="shared" si="8"/>
        <v>41221.152</v>
      </c>
      <c r="O15" s="91">
        <f t="shared" si="9"/>
        <v>61831.728</v>
      </c>
    </row>
    <row r="16" spans="1:15" ht="19.5" customHeight="1">
      <c r="A16" s="85" t="s">
        <v>133</v>
      </c>
      <c r="B16" s="87">
        <f>PLANILHA!G49</f>
        <v>4159.14</v>
      </c>
      <c r="C16" s="88">
        <f t="shared" si="0"/>
        <v>4783.011</v>
      </c>
      <c r="D16" s="89">
        <v>0</v>
      </c>
      <c r="E16" s="89">
        <f t="shared" si="1"/>
        <v>0</v>
      </c>
      <c r="F16" s="89">
        <v>0</v>
      </c>
      <c r="G16" s="89">
        <f t="shared" si="2"/>
        <v>0</v>
      </c>
      <c r="H16" s="89">
        <f>3/3</f>
        <v>1</v>
      </c>
      <c r="I16" s="89">
        <f t="shared" si="3"/>
        <v>1</v>
      </c>
      <c r="J16" s="90">
        <f t="shared" si="4"/>
        <v>0</v>
      </c>
      <c r="K16" s="91">
        <f t="shared" si="5"/>
        <v>0</v>
      </c>
      <c r="L16" s="90">
        <f t="shared" si="6"/>
        <v>0</v>
      </c>
      <c r="M16" s="91">
        <f t="shared" si="7"/>
        <v>0</v>
      </c>
      <c r="N16" s="90">
        <f t="shared" si="8"/>
        <v>4783.011</v>
      </c>
      <c r="O16" s="91">
        <f t="shared" si="9"/>
        <v>4783.011</v>
      </c>
    </row>
    <row r="17" spans="1:15" ht="19.5" customHeight="1">
      <c r="A17" s="85" t="s">
        <v>144</v>
      </c>
      <c r="B17" s="87">
        <f>PLANILHA!G53</f>
        <v>4352.99</v>
      </c>
      <c r="C17" s="88">
        <f t="shared" si="0"/>
        <v>5005.9385</v>
      </c>
      <c r="D17" s="89">
        <v>0</v>
      </c>
      <c r="E17" s="89">
        <f t="shared" si="1"/>
        <v>0</v>
      </c>
      <c r="F17" s="89">
        <v>0</v>
      </c>
      <c r="G17" s="89">
        <f t="shared" si="2"/>
        <v>0</v>
      </c>
      <c r="H17" s="89">
        <f>3/3</f>
        <v>1</v>
      </c>
      <c r="I17" s="89">
        <f t="shared" si="3"/>
        <v>1</v>
      </c>
      <c r="J17" s="90">
        <f t="shared" si="4"/>
        <v>0</v>
      </c>
      <c r="K17" s="91">
        <f t="shared" si="5"/>
        <v>0</v>
      </c>
      <c r="L17" s="90">
        <f t="shared" si="6"/>
        <v>0</v>
      </c>
      <c r="M17" s="91">
        <f t="shared" si="7"/>
        <v>0</v>
      </c>
      <c r="N17" s="90">
        <f t="shared" si="8"/>
        <v>5005.9385</v>
      </c>
      <c r="O17" s="91">
        <f t="shared" si="9"/>
        <v>5005.9385</v>
      </c>
    </row>
    <row r="18" spans="1:15" ht="19.5" customHeight="1">
      <c r="A18" s="85" t="s">
        <v>176</v>
      </c>
      <c r="B18" s="87">
        <f>PLANILHA!G64</f>
        <v>13067.65</v>
      </c>
      <c r="C18" s="88">
        <f t="shared" si="0"/>
        <v>15027.797499999999</v>
      </c>
      <c r="D18" s="89">
        <v>0</v>
      </c>
      <c r="E18" s="89">
        <f t="shared" si="1"/>
        <v>0</v>
      </c>
      <c r="F18" s="89">
        <v>0</v>
      </c>
      <c r="G18" s="89">
        <f t="shared" si="2"/>
        <v>0</v>
      </c>
      <c r="H18" s="89">
        <f>2/2</f>
        <v>1</v>
      </c>
      <c r="I18" s="89">
        <f t="shared" si="3"/>
        <v>1</v>
      </c>
      <c r="J18" s="90">
        <f t="shared" si="4"/>
        <v>0</v>
      </c>
      <c r="K18" s="91">
        <f t="shared" si="5"/>
        <v>0</v>
      </c>
      <c r="L18" s="90">
        <f t="shared" si="6"/>
        <v>0</v>
      </c>
      <c r="M18" s="91">
        <f t="shared" si="7"/>
        <v>0</v>
      </c>
      <c r="N18" s="90">
        <f t="shared" si="8"/>
        <v>15027.797499999999</v>
      </c>
      <c r="O18" s="91">
        <f t="shared" si="9"/>
        <v>15027.797499999999</v>
      </c>
    </row>
    <row r="19" spans="1:15" ht="19.5" customHeight="1">
      <c r="A19" s="85" t="s">
        <v>193</v>
      </c>
      <c r="B19" s="87">
        <f>PLANILHA!G70</f>
        <v>49539.98</v>
      </c>
      <c r="C19" s="87">
        <f t="shared" si="0"/>
        <v>56970.977000000006</v>
      </c>
      <c r="D19" s="89">
        <v>0</v>
      </c>
      <c r="E19" s="89">
        <f t="shared" si="1"/>
        <v>0</v>
      </c>
      <c r="F19" s="89">
        <v>0</v>
      </c>
      <c r="G19" s="89">
        <f t="shared" si="2"/>
        <v>0</v>
      </c>
      <c r="H19" s="89">
        <f>6/6</f>
        <v>1</v>
      </c>
      <c r="I19" s="89">
        <f t="shared" si="3"/>
        <v>1</v>
      </c>
      <c r="J19" s="90">
        <f t="shared" si="4"/>
        <v>0</v>
      </c>
      <c r="K19" s="91">
        <f t="shared" si="5"/>
        <v>0</v>
      </c>
      <c r="L19" s="90">
        <f t="shared" si="6"/>
        <v>0</v>
      </c>
      <c r="M19" s="91">
        <f t="shared" si="7"/>
        <v>0</v>
      </c>
      <c r="N19" s="90">
        <f t="shared" si="8"/>
        <v>56970.977000000006</v>
      </c>
      <c r="O19" s="91">
        <f t="shared" si="9"/>
        <v>56970.977000000006</v>
      </c>
    </row>
    <row r="20" spans="1:15" ht="19.5" customHeight="1">
      <c r="A20" s="93"/>
      <c r="B20" s="94">
        <f>SUM(B12:B19)</f>
        <v>215038.66</v>
      </c>
      <c r="C20" s="94">
        <f>SUM(C12:C19)</f>
        <v>247294.459</v>
      </c>
      <c r="D20" s="95"/>
      <c r="E20" s="95"/>
      <c r="F20" s="95"/>
      <c r="G20" s="95"/>
      <c r="H20" s="95"/>
      <c r="I20" s="95"/>
      <c r="J20" s="96">
        <f aca="true" t="shared" si="10" ref="J20:O20">ROUND(SUM(J12:J19),2)</f>
        <v>7819.62</v>
      </c>
      <c r="K20" s="96">
        <f t="shared" si="10"/>
        <v>7819.62</v>
      </c>
      <c r="L20" s="96">
        <f t="shared" si="10"/>
        <v>97035.86</v>
      </c>
      <c r="M20" s="96">
        <f t="shared" si="10"/>
        <v>104855.48</v>
      </c>
      <c r="N20" s="96">
        <f t="shared" si="10"/>
        <v>142438.98</v>
      </c>
      <c r="O20" s="96">
        <f t="shared" si="10"/>
        <v>247294.46</v>
      </c>
    </row>
  </sheetData>
  <sheetProtection selectLockedCells="1" selectUnlockedCells="1"/>
  <mergeCells count="9">
    <mergeCell ref="A3:O3"/>
    <mergeCell ref="A5:O5"/>
    <mergeCell ref="A6:O6"/>
    <mergeCell ref="A8:O8"/>
    <mergeCell ref="J10:O10"/>
    <mergeCell ref="A10:A11"/>
    <mergeCell ref="B10:B11"/>
    <mergeCell ref="C10:C11"/>
    <mergeCell ref="D10:H10"/>
  </mergeCells>
  <printOptions horizontalCentered="1"/>
  <pageMargins left="0.5118055555555555" right="0.5118055555555555" top="0.7875" bottom="0.7875" header="0.5118055555555555" footer="0.5118055555555555"/>
  <pageSetup horizontalDpi="300" verticalDpi="300" orientation="landscape" paperSize="9" scale="88" r:id="rId2"/>
  <drawing r:id="rId1"/>
</worksheet>
</file>

<file path=xl/worksheets/sheet6.xml><?xml version="1.0" encoding="utf-8"?>
<worksheet xmlns="http://schemas.openxmlformats.org/spreadsheetml/2006/main" xmlns:r="http://schemas.openxmlformats.org/officeDocument/2006/relationships">
  <dimension ref="A1:IT13"/>
  <sheetViews>
    <sheetView view="pageBreakPreview" zoomScaleSheetLayoutView="100" workbookViewId="0" topLeftCell="A60">
      <selection activeCell="J2" sqref="J2"/>
    </sheetView>
  </sheetViews>
  <sheetFormatPr defaultColWidth="9.140625" defaultRowHeight="12.75"/>
  <cols>
    <col min="1" max="1" width="23.57421875" style="68" customWidth="1"/>
    <col min="2" max="2" width="14.7109375" style="68" customWidth="1"/>
    <col min="3" max="3" width="23.00390625" style="68" customWidth="1"/>
    <col min="4" max="4" width="17.7109375" style="68" customWidth="1"/>
    <col min="5" max="5" width="23.00390625" style="68" customWidth="1"/>
    <col min="6" max="6" width="15.7109375" style="68" customWidth="1"/>
    <col min="7" max="254" width="9.140625" style="68" customWidth="1"/>
    <col min="255" max="16384" width="9.00390625" style="0" customWidth="1"/>
  </cols>
  <sheetData>
    <row r="1" spans="1:254" ht="42.75" customHeight="1">
      <c r="A1" s="5"/>
      <c r="B1" s="5"/>
      <c r="C1" s="5"/>
      <c r="D1" s="5"/>
      <c r="E1" s="5"/>
      <c r="F1" s="6"/>
      <c r="G1" s="3"/>
      <c r="H1" s="3"/>
      <c r="I1" s="3"/>
      <c r="J1" s="3"/>
      <c r="K1" s="3"/>
      <c r="L1" s="3"/>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s="3"/>
    </row>
    <row r="2" spans="1:254" ht="54" customHeight="1">
      <c r="A2" s="5"/>
      <c r="B2" s="5"/>
      <c r="C2" s="5"/>
      <c r="D2" s="5"/>
      <c r="E2" s="5"/>
      <c r="F2" s="16"/>
      <c r="G2" s="3"/>
      <c r="H2" s="3"/>
      <c r="I2" s="3"/>
      <c r="J2" s="3"/>
      <c r="K2" s="3"/>
      <c r="L2" s="3"/>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s="3"/>
    </row>
    <row r="3" spans="1:254" ht="18" customHeight="1">
      <c r="A3" s="107" t="s">
        <v>0</v>
      </c>
      <c r="B3" s="107"/>
      <c r="C3" s="107"/>
      <c r="D3" s="107"/>
      <c r="E3" s="107"/>
      <c r="F3" s="107"/>
      <c r="G3" s="3"/>
      <c r="H3" s="3"/>
      <c r="I3" s="3"/>
      <c r="J3" s="3"/>
      <c r="K3" s="3"/>
      <c r="L3" s="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s="3"/>
    </row>
    <row r="4" spans="1:254" ht="12.75" customHeight="1">
      <c r="A4"/>
      <c r="B4"/>
      <c r="C4"/>
      <c r="D4"/>
      <c r="E4"/>
      <c r="F4" s="6"/>
      <c r="G4" s="3"/>
      <c r="H4" s="3"/>
      <c r="I4" s="3"/>
      <c r="J4" s="3"/>
      <c r="K4" s="3"/>
      <c r="L4" s="3"/>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s="3"/>
    </row>
    <row r="5" spans="1:254" ht="12.75" customHeight="1">
      <c r="A5" s="108" t="s">
        <v>1</v>
      </c>
      <c r="B5" s="108"/>
      <c r="C5" s="108"/>
      <c r="D5" s="108"/>
      <c r="E5" s="108"/>
      <c r="F5" s="108"/>
      <c r="G5" s="3"/>
      <c r="H5" s="3"/>
      <c r="I5" s="3"/>
      <c r="J5" s="3"/>
      <c r="K5" s="3"/>
      <c r="L5" s="3"/>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s="3"/>
    </row>
    <row r="6" spans="1:254" ht="12.75" customHeight="1">
      <c r="A6" s="108" t="s">
        <v>2</v>
      </c>
      <c r="B6" s="108"/>
      <c r="C6" s="108"/>
      <c r="D6" s="108"/>
      <c r="E6" s="108"/>
      <c r="F6" s="108"/>
      <c r="G6" s="3"/>
      <c r="H6" s="3"/>
      <c r="I6" s="3"/>
      <c r="J6" s="3"/>
      <c r="K6" s="3"/>
      <c r="L6" s="3"/>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s="3"/>
    </row>
    <row r="7" spans="1:254" ht="12.75" customHeight="1">
      <c r="A7" s="14"/>
      <c r="B7" s="14"/>
      <c r="C7" s="14"/>
      <c r="D7" s="14"/>
      <c r="E7" s="14"/>
      <c r="F7" s="14"/>
      <c r="G7" s="3"/>
      <c r="H7" s="3"/>
      <c r="I7" s="3"/>
      <c r="J7" s="3"/>
      <c r="K7" s="3"/>
      <c r="L7" s="3"/>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s="3"/>
    </row>
    <row r="8" spans="1:6" s="97" customFormat="1" ht="18.75" customHeight="1">
      <c r="A8" s="129" t="s">
        <v>306</v>
      </c>
      <c r="B8" s="129"/>
      <c r="C8" s="129"/>
      <c r="D8" s="129"/>
      <c r="E8" s="129"/>
      <c r="F8" s="129"/>
    </row>
    <row r="9" spans="1:6" s="99" customFormat="1" ht="15" customHeight="1">
      <c r="A9" s="98"/>
      <c r="B9" s="98"/>
      <c r="C9" s="98"/>
      <c r="D9" s="98"/>
      <c r="E9" s="98"/>
      <c r="F9" s="98"/>
    </row>
    <row r="10" spans="1:6" s="101" customFormat="1" ht="34.5" customHeight="1">
      <c r="A10" s="128" t="s">
        <v>302</v>
      </c>
      <c r="B10" s="128"/>
      <c r="C10" s="128" t="s">
        <v>304</v>
      </c>
      <c r="D10" s="128"/>
      <c r="E10" s="128" t="s">
        <v>305</v>
      </c>
      <c r="F10" s="128"/>
    </row>
    <row r="11" spans="1:6" s="101" customFormat="1" ht="60" customHeight="1">
      <c r="A11" s="100" t="s">
        <v>307</v>
      </c>
      <c r="B11" s="100" t="s">
        <v>308</v>
      </c>
      <c r="C11" s="100" t="s">
        <v>307</v>
      </c>
      <c r="D11" s="100" t="s">
        <v>308</v>
      </c>
      <c r="E11" s="100" t="s">
        <v>307</v>
      </c>
      <c r="F11" s="100" t="s">
        <v>308</v>
      </c>
    </row>
    <row r="12" spans="1:6" s="101" customFormat="1" ht="34.5" customHeight="1">
      <c r="A12" s="102">
        <f>A13/F13</f>
        <v>0.03162068410266853</v>
      </c>
      <c r="B12" s="102">
        <f>A12</f>
        <v>0.03162068410266853</v>
      </c>
      <c r="C12" s="102">
        <f>C13/F13</f>
        <v>0.3923899467865151</v>
      </c>
      <c r="D12" s="102">
        <f>C12+B12</f>
        <v>0.42401063088918367</v>
      </c>
      <c r="E12" s="102">
        <f>E13/F13</f>
        <v>0.5759893691108163</v>
      </c>
      <c r="F12" s="102">
        <f>D12+E12</f>
        <v>1</v>
      </c>
    </row>
    <row r="13" spans="1:6" s="101" customFormat="1" ht="34.5" customHeight="1">
      <c r="A13" s="103">
        <f>'FÍSICO-FINANCEIRO'!J20</f>
        <v>7819.62</v>
      </c>
      <c r="B13" s="103">
        <f>A13</f>
        <v>7819.62</v>
      </c>
      <c r="C13" s="103">
        <f>'FÍSICO-FINANCEIRO'!L20</f>
        <v>97035.86</v>
      </c>
      <c r="D13" s="103">
        <f>B13+C13</f>
        <v>104855.48</v>
      </c>
      <c r="E13" s="103">
        <f>'FÍSICO-FINANCEIRO'!N20</f>
        <v>142438.98</v>
      </c>
      <c r="F13" s="104">
        <f>D13+E13</f>
        <v>247294.46000000002</v>
      </c>
    </row>
  </sheetData>
  <sheetProtection selectLockedCells="1" selectUnlockedCells="1"/>
  <mergeCells count="7">
    <mergeCell ref="A10:B10"/>
    <mergeCell ref="C10:D10"/>
    <mergeCell ref="E10:F10"/>
    <mergeCell ref="A3:F3"/>
    <mergeCell ref="A5:F5"/>
    <mergeCell ref="A6:F6"/>
    <mergeCell ref="A8:F8"/>
  </mergeCells>
  <printOptions horizontalCentered="1" verticalCentered="1"/>
  <pageMargins left="0.7875" right="0.7875" top="0.6298611111111111" bottom="0.7875" header="0.5118055555555555" footer="0.5118055555555555"/>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antonio.carlos</cp:lastModifiedBy>
  <cp:lastPrinted>2020-05-25T12:59:54Z</cp:lastPrinted>
  <dcterms:modified xsi:type="dcterms:W3CDTF">2020-05-25T13:00:50Z</dcterms:modified>
  <cp:category/>
  <cp:version/>
  <cp:contentType/>
  <cp:contentStatus/>
</cp:coreProperties>
</file>