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 sheetId="1" r:id="rId1"/>
    <sheet name="Composição do item 06115001-E" sheetId="2" r:id="rId2"/>
    <sheet name="Plan1" sheetId="3" r:id="rId3"/>
    <sheet name="Plan2" sheetId="4" r:id="rId4"/>
    <sheet name="Plan3" sheetId="5" r:id="rId5"/>
    <sheet name="Plan4" sheetId="6" r:id="rId6"/>
  </sheets>
  <definedNames>
    <definedName name="_xlnm.Print_Area" localSheetId="0">'PLANILHA'!$A$1:$I$72</definedName>
    <definedName name="_xlnm.Print_Titles" localSheetId="0">'PLANILHA'!$3:$10</definedName>
    <definedName name="Excel_BuiltIn_Print_Area" localSheetId="0">'PLANILHA'!$A$1:$I$72</definedName>
    <definedName name="Excel_BuiltIn_Print_Titles" localSheetId="0">'PLANILHA'!$3:$10</definedName>
  </definedNames>
  <calcPr fullCalcOnLoad="1"/>
</workbook>
</file>

<file path=xl/sharedStrings.xml><?xml version="1.0" encoding="utf-8"?>
<sst xmlns="http://schemas.openxmlformats.org/spreadsheetml/2006/main" count="339" uniqueCount="236">
  <si>
    <t xml:space="preserve">Construção de salas Escola Municipal Regina Celi </t>
  </si>
  <si>
    <t xml:space="preserve"> EMOP Ano referência :08/2019</t>
  </si>
  <si>
    <t>Item</t>
  </si>
  <si>
    <t>Código</t>
  </si>
  <si>
    <t>Descrição</t>
  </si>
  <si>
    <t>Unidade</t>
  </si>
  <si>
    <t>Quantidade</t>
  </si>
  <si>
    <t>R$ Unitário</t>
  </si>
  <si>
    <t>R$</t>
  </si>
  <si>
    <t>Memorial</t>
  </si>
  <si>
    <t>1.0</t>
  </si>
  <si>
    <t>Serviços Preliminares</t>
  </si>
  <si>
    <t>1.1</t>
  </si>
  <si>
    <t>05.001.0147-A</t>
  </si>
  <si>
    <t>ARRANCAMENTO DE GRADES,GRADIS,ALAMBRADOS,CERCAS E PORTÕES</t>
  </si>
  <si>
    <t>M2</t>
  </si>
  <si>
    <t>Perímetro: (22m+22m+12,95m+12,95m) = 69,9m x 1,95m= 136,3 m²</t>
  </si>
  <si>
    <t>1.2</t>
  </si>
  <si>
    <t>02.001.0001-A</t>
  </si>
  <si>
    <t>TAPUME DE VEDAÇÃO OU PROTEÇÃO,EXECUTADO C/CHAPAS DE MADEIRACOMPENSADA,RESINADA,LISA,DE COLAGEM FENOLICA,A PROVA D`AGUA,COM 2,20X1,10M E 6MM DE ESPESSURA,PREGADAS EM PEÇAS DE MADEIRA DE 3ª DE 3"X3" HORIZONTAIS E VERTICAIS A CADA 1,22M,EXCLUSIVE PINTURA</t>
  </si>
  <si>
    <t>(23m +10m) x 1,10m = 110m²</t>
  </si>
  <si>
    <t>1.3</t>
  </si>
  <si>
    <t>02.020.0001-A</t>
  </si>
  <si>
    <t>PLACA DE IDENTIFICACAO DE OBRA PÚBLICA,INCLUSIVE PINTURA E SUPORTES DE MADEIRA.FORNECIMENTO E COLOCAÇÃO</t>
  </si>
  <si>
    <t>2m x 3m</t>
  </si>
  <si>
    <t>1.4</t>
  </si>
  <si>
    <t>05.105.0030-A</t>
  </si>
  <si>
    <t>MÃO-DE-OBRA DE MESTRE DE OBRA "B",INCLUSIVE</t>
  </si>
  <si>
    <t>H</t>
  </si>
  <si>
    <t>4 horas por dia x 120 dias(duração estimada da obra) -(finais de semana: 16 semanas x 2 dias x 4 horas)</t>
  </si>
  <si>
    <t>1.5</t>
  </si>
  <si>
    <t>03.001.0001-B</t>
  </si>
  <si>
    <t>ESCAVAÇÃO MANUAL DE VALA/CAVA EM MATERIAL DE 1ª CATEGORIA (A AREIA,ARGILA OU PICARRA),ATÉ 1,50M DE PROFUNDIDADE,EXCLUSIVE ESCORAMENTO E ESGOTAMENTO</t>
  </si>
  <si>
    <t>M3</t>
  </si>
  <si>
    <t>1,0m x1,0m x 1,0m x 26 un=26 m³</t>
  </si>
  <si>
    <t>1.6</t>
  </si>
  <si>
    <t>03.013.0001-B</t>
  </si>
  <si>
    <t>REATERRO DE VALA/CAVA COMPACTADA A MACO,EM CAMADAS DE 30CM DE ESPESSURA MAXIMA,COM MATERIAL DE BOA QUALIDADE,EXCLUSIVEESTE</t>
  </si>
  <si>
    <t>escavação - vol sapatas: 26m³ - 4,13m³ =21,87m³</t>
  </si>
  <si>
    <t>1.7</t>
  </si>
  <si>
    <t>05.001.0018-A</t>
  </si>
  <si>
    <t>DEMOLICAO MANUAL DE PISO CIMENTADO E DA RESPECTIVA BASE DE CONCRETO,OU PASSEIO DE CONCRETO,INCLUSIVE AFASTAMENTO LATERALDENTRO DO CANTEIRO DE SERVICO</t>
  </si>
  <si>
    <t>Para escavação das sapatas: 1m x 1m x 26 un.</t>
  </si>
  <si>
    <t>2.0</t>
  </si>
  <si>
    <t>Alvenaria</t>
  </si>
  <si>
    <t>2.1</t>
  </si>
  <si>
    <t>12.003.0180-B</t>
  </si>
  <si>
    <t>ALVENARIA DE TIJOLOS CERÂMICOS FURADOS 10X20X20CM ASSENTES COM ARGAMASSA DE CIMENTO,CAL HIDRATADA ADITIVADA E AREIA,NO TRACO 1:1:8,EM PAREDES DE MEIA VEZ(0,10M),DE SUPERFÍCIE CORRIDA,ATÉ 3,00M DE ALTURA E MEDIDA PELA AREA REAL</t>
  </si>
  <si>
    <t>72,4m x 3m</t>
  </si>
  <si>
    <t>3.0</t>
  </si>
  <si>
    <t>Esquadrias</t>
  </si>
  <si>
    <t>3.1</t>
  </si>
  <si>
    <t>14.006.0234-A</t>
  </si>
  <si>
    <t>PORTA DE MADEIRA DE LEI,COMPENSADO DE 90X210X3CM,COM VISOR EM POLICARBONATO TRANSLUCIDO DE 4MM,MEDINDO 1,10X0,20M,MOLA "FECHA PORTA",PUXADORES VERTICAIS METALICO 40CM,ADUELA 13X3CME ALIZARES 5X2CM,FAIXAS PROTETORAS EM MATERIAL VINILICO COM50CM DE ALTURA NA PARTE INFERIOR,CONFORME DESENHO CDRF S/Nº,EXCLUSIVE PINTURA E FERRAGENS.FORNECIMENTO E COLOCAÇÃO</t>
  </si>
  <si>
    <t>UN</t>
  </si>
  <si>
    <t>3 unidades</t>
  </si>
  <si>
    <t>3.2</t>
  </si>
  <si>
    <t>14.002.0240-A</t>
  </si>
  <si>
    <t>PROTEÇÃO PARA PORTA EM AÇO ESCOVADO,CHAPA N°14,COM 30CM DE ALTURA.FORNECIMENTO E COLOCAÇÃO</t>
  </si>
  <si>
    <t>M</t>
  </si>
  <si>
    <t>0,9m x 3 unidades: 2,7m</t>
  </si>
  <si>
    <t>3.3</t>
  </si>
  <si>
    <t>14.007.0057-A</t>
  </si>
  <si>
    <t>FERRAGENS P/PORTA MADEIRA,1 FOLHA DE ABRIR,INTERNA,CONSTANDODE FORNEC.S/COLOC.,DE:-FECHADURA SIMPLES,RETANGULAR ACABAM.CROMADO ACETINADO;-MAÇANETA TIPO ALAVANCA,ACABAMENTO CROMADO ACETINADO;-ROSETA CIRCULAR EM LATÃO LAMINADO ACABAMENTO CROMADO ACETINADO;-3 DOBRADIÇAS DE FERRO GALVANIZ.DE 3"X2.1/2",COM PINO E BOLAS DE LATÃO</t>
  </si>
  <si>
    <t>Sala de aula: 3 unidades</t>
  </si>
  <si>
    <t>3.4</t>
  </si>
  <si>
    <t>14.004.0020-A</t>
  </si>
  <si>
    <t>VIDRO PLANO TRANSPARENTE,COMUM,DE 5MM DE ESPESSURA.FORNECIMENTO E COLOCAÇÃO</t>
  </si>
  <si>
    <t>Janelas J1: 31,2 m² + janelas J2: 6,6 m²</t>
  </si>
  <si>
    <t>3.5</t>
  </si>
  <si>
    <t>14.003.0028-A</t>
  </si>
  <si>
    <t>JANELA DE ALUMINIO ANODIZADO AO NATURAL DE CORRER,COM DUAS FOLHAS FIXAS E DUAS FOLHAS DE CORRER,EM PERFIS SERIE 28.FORNECIMENTO E COLOCAÇÃO</t>
  </si>
  <si>
    <t>Janelas J1: 2m x 1,2m x 13 unidades: 31,2 m².</t>
  </si>
  <si>
    <t>3.6</t>
  </si>
  <si>
    <t>14.003.0076-A</t>
  </si>
  <si>
    <t>JANELA BASCULANTE DE ALUMINIO ANODIZADO AO NATURAL,COM 2 ORDENS SENDO A INFERIOR FIXA,EM PERFIS SERIE 28.FORNECIMENTO ECOLOCAÇÃO</t>
  </si>
  <si>
    <t>Janelas J2 (12 FOLHAS) : cada janela serão 12 folhas ( 6 ordens por janelas) - total 4 x 6 = 24 ordens. Total de área das janelas: 3m x 0,55m x 4 un=6,6 m²</t>
  </si>
  <si>
    <t>4.0</t>
  </si>
  <si>
    <t>Revestimento</t>
  </si>
  <si>
    <t>4.1</t>
  </si>
  <si>
    <t>13.330.0075-A</t>
  </si>
  <si>
    <t>REVESTIMENTO DE PISO COM LADRILHO CERÂMICO,ANTIDERRAPANTE,40X40CM,SUJEITO A TRÁFEGO INTENSO,RESISTÊNCIA A ABRASÃO P.E.I.-IV,ASSENTES EM SUPERFÍCIE COM NATA DE CIMENTO SOBRE ARGAMASSA DE CIMENTO,AREIA E SAIBRO,NO TRAÇO 1:3:3,REJUNTAMENTO COM CIMENTO BRANCO E CORANTE</t>
  </si>
  <si>
    <t>Salas de aula: 3 unidades x 48m² = 144m²</t>
  </si>
  <si>
    <t>4.2</t>
  </si>
  <si>
    <t>13.330.0101-A</t>
  </si>
  <si>
    <t>RODAPÉ COM LADRILHO CERÂMICO,COM 7,5 A 10CM DE ALTURA,ASSENTES CONFORME ITEM 13.025.0058</t>
  </si>
  <si>
    <t>Perímetro Salas de aula: (6 x 8m) + ( 6 x 6m) = 84m</t>
  </si>
  <si>
    <t>4.3</t>
  </si>
  <si>
    <t>13.348.0070-A</t>
  </si>
  <si>
    <t>SOLEIRA EM GRANITO CINZA ANDORINHA,ESPESSURA DE 3CM,COM 2 POLIMENTOS,LARGURA DE 13CM,ASSENTADO COM ARGAMASSA DE CIMENTO,SAIBRO E AREIA, NO TRACO 1:2:2, E REJUNTAMENTO COM CIMENTOBRANCO E CORANTE</t>
  </si>
  <si>
    <t>Salas de aula: 3 unidades x 0,9m = 2,7 m</t>
  </si>
  <si>
    <t>4.4</t>
  </si>
  <si>
    <t>13.003.0001-A</t>
  </si>
  <si>
    <t>REVESTIMENTO INTERNO,DE UMA VEZ,MASSA UNICA OU EMBOÇO PAULISTA COM ARGAMASSA DE CIMENTO,CAL,SAIBRO MACIO E AREIA FINA,NOTRACO 1:4:4:4, ESPESSURA DE 2CM ACABAMENTO CAMURCADO, APLICADO SOBRE SUPERFICIE CHAPISCADA, EXCLUSIVE CHAPISCO</t>
  </si>
  <si>
    <t>Paredes internas: Perímetro Salas de aula: (6 x 8m) + ( 6 x 6m) = 84m x 3m=  252m²</t>
  </si>
  <si>
    <t>4.5</t>
  </si>
  <si>
    <t>13.001.0010-B</t>
  </si>
  <si>
    <t>CHAPISCO EM SUPERFÍCIE DE CONCRETO OU ALVENARIA,COM ARGAMASSA DE CIMENTO E AREIA,NO TRAÇO 1:3,ESPESSURA DE 9MM</t>
  </si>
  <si>
    <t>4.6</t>
  </si>
  <si>
    <t>13.002.0011-B</t>
  </si>
  <si>
    <t>REVESTIMENTO EXTERNO,DE UMA VEZ,COM ARGAMASSA DE CIMENTO,SAIBRO MACIO E AREIA FINA,NO TRAÇO 1:3:3,COM ESPESSURA DE 2,5CM,INCLUSIVE CHAPISCO DE CIMENTO E AREIA,NO TRACO 1:3,COM ESPESSURA DE 9MM</t>
  </si>
  <si>
    <t xml:space="preserve">Paredes externas: 62,4m x 3m </t>
  </si>
  <si>
    <t>4.7</t>
  </si>
  <si>
    <t>11.013.0003-B</t>
  </si>
  <si>
    <t>VERGAS DE CONCRETO ARMADO PARA ALVENARIA,COM APROVEITAMENTODA MADEIRA POR 10 VEZES</t>
  </si>
  <si>
    <t>P1: (0,9m +0,2m) x 0,1m x 0,1m x 3un +J1: (2,0m+0,4m) x 0,1m x0,1m x 13 um x 2 lados+ J2: (3m+0,4m)x 0,1m x0,1m x 4un x 2 lados</t>
  </si>
  <si>
    <t>4.8</t>
  </si>
  <si>
    <t>13.348.0050-A</t>
  </si>
  <si>
    <t>PEITORIL EM GRANITO CINZA ANDORINHA,ESPESSURA DE 2CM,LARGURA15 A 18CM,ASSENTADO COM NATA DE CIMENTO SOBRE ARGAMASSA DECIMENTO,SAIBRO E AREIA,NO TRACO 1:3:3 E REJUNTAMENTO COM CIMENTO BRANCO</t>
  </si>
  <si>
    <t>Janelas: (2m x 13un)+ (3m x 4un) = 38m</t>
  </si>
  <si>
    <t>4.9</t>
  </si>
  <si>
    <t>13.380.0012-A</t>
  </si>
  <si>
    <t>PISO DE GRANITINA,COMPREENDENDO:A)LASTRO,COM 4CM DE ESPESSURA MEDIA,DE ARGAMASSA DE CIMENTO E AREIA GROSSA,NO TRACO 1:4;B) CAMADA DE GRANITINA,COM 3CM DE ESPESSURA,FEITA COM GRANANº1 DE GRANITO PRETO E CIMENTO,SUPERFICIE ESTUCADA APOS AFUNDICAO,SEM POLIMENTO</t>
  </si>
  <si>
    <t>Piso da varanda: 72,01m²</t>
  </si>
  <si>
    <t>5.0</t>
  </si>
  <si>
    <t>Estrutura</t>
  </si>
  <si>
    <t>5.1</t>
  </si>
  <si>
    <t>11.013.0070-B</t>
  </si>
  <si>
    <t>CONCRETO ARMADO,FCK=20MPA,INCLUINDO MATERIAIS PARA 1,00M3 DECONCRETO (IMPORTADO DE USINA) ADENSADO E COLOCADO,14,00M2 DE AREA MOLDADA,FORMAS E ESCORAMENTO CONFORME ITENS 11.004.0022</t>
  </si>
  <si>
    <t xml:space="preserve">Estimativa de cálculo: Pilares: 20 unidades 15 x 40 cm: 20 x (0,15m) x (0,4m) x 3m  +  6 unidades de 20x 25 cm : 6 x (0,2m x 0,25m) x 3m + sapatas: 0,8m x 0,8m x 0,25m x 26 un= + calçada ao redor da edificação: (6,1m+8,3m +20,6m +8,3m) x 0,6m x 0,05m+ Vigas: varanda:  (2un x 2,7m x 0,3m x 0,15m)+(4un x 3,21mx 0,32m x0,15m) +(1un x 2,8m x 0,3m x 0,15m) +(1un x 3,05m x 0,3m x 0,15m) +(1un x 3,08m x 0,3m x 0,15m) +(2un x 5,21m x 0,52m x 0,15m) +vigas salas: (2un x 2,7m x 0,3m x 0,15m) +(2un x 2,8m x 0,3m x 0,15m) +(4un x 4m x 0,4m x 0,15m) +(8un x 3m x 0,3m x 0,15m) </t>
  </si>
  <si>
    <t>5.2</t>
  </si>
  <si>
    <t>11.001.0001-B</t>
  </si>
  <si>
    <t>CONCRETO DOSADO RACIONALMENTE PARA UMA RESISTENCIA CARACTERISTICA A COMPRESSAO DE 10MPA,COMPREENDENDO APENAS O FORNECIMENTO DOS MATERIAIS,INCLUSIVE 5% DE PERDAS</t>
  </si>
  <si>
    <t xml:space="preserve">Sapatas: 0,8m x 0,8m x 26 um x0,05m  </t>
  </si>
  <si>
    <t>6.0</t>
  </si>
  <si>
    <t>Equipamentos elétricos</t>
  </si>
  <si>
    <t>6.1</t>
  </si>
  <si>
    <t>15.019.0030-A</t>
  </si>
  <si>
    <t>INTERRUPTOR DE EMBUTIR COM 3 TECLAS SIMPLES FOSFORESCENTES E PLACA.FORNECIMENTO E COLOCAÇÃO</t>
  </si>
  <si>
    <t>(obs:Cada tecla comandando duas luminárias): 3 unidades x 3 salas: 9 unidades</t>
  </si>
  <si>
    <t>6.2</t>
  </si>
  <si>
    <t>18.027.0418-A</t>
  </si>
  <si>
    <t>LUMINÁRIA FLUORESCENTE TUBULAR DE EMBUTIR,2X32W,COM LAMPADAAPARENTE,CORPO EM CHAPA DE ACO TRATADA E PINTURA ELETROSTATICA BRANCA,REFLETOR EM ALUMINIO DE ALTO BRILHO,COM REATOR DEALTO FATOR DE POTÊNCIA(APF&gt;=0,92)E ALTA PERFORMANCE(THD&lt;30%),BI-VOLT.FORNECIMENTO E COLOCAÇÃO</t>
  </si>
  <si>
    <t>6 unidades x 3 salas: 18 unidades</t>
  </si>
  <si>
    <t>6.3</t>
  </si>
  <si>
    <t>15.020.0031-A</t>
  </si>
  <si>
    <t>LÂMPADA FLUORESCENTE TUBULAR,DE 32W.FORNECIMENTO E COLOCACAO</t>
  </si>
  <si>
    <t>2unidades x 6 luminárias x 3 salas: 36 unidades</t>
  </si>
  <si>
    <t>6.4</t>
  </si>
  <si>
    <t>15.015.0221-A</t>
  </si>
  <si>
    <t>INSTALAÇÃO APARENTE DE PONTO PARA 2(DOIS) VENTILADORES DE TETO,EQUIVALENTE A 2,67 VARAS DE ELETRODUTO DE PVC DE 3/4",25,00M DE FIO 2,5MM2,CONEXOES,LUVAS E CURVA,EXCLUSIVE INTERRUPTOR E ESPELHO</t>
  </si>
  <si>
    <t>6.5</t>
  </si>
  <si>
    <t>18.035.0010-A</t>
  </si>
  <si>
    <t>VENTILADOR DE TETO COM LUMINÁRIA INCANDESCENTE,3 PAS DE MADEIRA DE LEI,INCLUSIVE INTERRUPTOR DE COMANDO. FORNECIMENTO ECOLOCAÇÃO</t>
  </si>
  <si>
    <t>2unidades x 3 salas: 6 unidades</t>
  </si>
  <si>
    <t>6.6</t>
  </si>
  <si>
    <t>15.015.0151-A</t>
  </si>
  <si>
    <t>INSTALAÇÃO DE UM CONJUNTO DE 6 PONTOS DE LUZ,APARENTE,EQUIVALENTE A 8 VARAS DE ELETRODUTO DE PVC RIGIDO DE 3/4",53,00M DE FIO 2,5MM2,CAIXAS,CONEXÕES,LUVAS E CONSIDERANDO O CONTROLEDOS PONTOS DIRETO NO Q.D.L</t>
  </si>
  <si>
    <t>1unidades x 3 salas: 3 unidades</t>
  </si>
  <si>
    <t>6.7</t>
  </si>
  <si>
    <t>15.015.0265-A</t>
  </si>
  <si>
    <t>INSTALAÇÃO DE PONTO DE TOMADA,EMBUTIDO NA ALVENARIA,EQUIVALENTE A 2 VARAS DE ELETRODUTO DE PVC RIGIDO DE 1/2",12,00M DE FIO 2,5MM2,CAIXAS,CONEXOES E TOMADA,DE EMBUTIR 2P+T,20A,COMPLACA FOSFORESCENTE,INCLUSIVE ABERTURA E FECHAMENTO DE RASGOEM ALVENARIA</t>
  </si>
  <si>
    <t>6 unidades x 3 salas = 18 unidades</t>
  </si>
  <si>
    <t>6.8</t>
  </si>
  <si>
    <t>15.019.0050-A</t>
  </si>
  <si>
    <t>TOMADA ELETRICA 2P+T,10A/250V,PADRAO BRASILEIRO,DE EMBUTIR,COM PLACA 4"X2".FORNECIMENTO E COLOCACAO.</t>
  </si>
  <si>
    <t>7.0</t>
  </si>
  <si>
    <t>Pintura</t>
  </si>
  <si>
    <t>7.1</t>
  </si>
  <si>
    <t>17.017.0169-A</t>
  </si>
  <si>
    <t>PINTURA INTERNA OU EXTERNA SOBRE MADEIRA NOVA,COM ESMALTE SINTETICO ALTO BRILHO OU ACETINADO,UMA DEMÃO DE VERNIZ ISOLANTE INCOLOR,UMA DEMÃO DE FUNDO SINTETICO NIVELADOR,UMA DEMÃO DE MASSA PARA MADEIRA,INCLUSIVE LIXAMENTO E REMOCÃO DE PÓ E DUAS DEMÃOS DE ACABAMENTO</t>
  </si>
  <si>
    <t>Portas 0,9 m: 3 x 2,10 x 2,5 unidades = 15,75 m²</t>
  </si>
  <si>
    <t>7.2</t>
  </si>
  <si>
    <t>17.018.0020-A</t>
  </si>
  <si>
    <t>PINTURA COM TINTA LATEX,CLASSIFICAÇÃO ECONÔMICA (NBR 15079),FOSCO AVELUDADA EM REVESTIMENTO LISO,INTERIOR,ACABAMENTO PADRÃO,EM DUAS DEMÃOS SOBRE A SUPERFÍCIE PREPARADA,CONFORME O ITEM 17.018.0010,EXCLUSIVE ESTE PREPARO</t>
  </si>
  <si>
    <r>
      <rPr>
        <sz val="8"/>
        <rFont val="Arial"/>
        <family val="2"/>
      </rPr>
      <t xml:space="preserve">Perímetro Salas de aula: (6 x 8m) + ( 6 x 6m) = 84m x 3m </t>
    </r>
    <r>
      <rPr>
        <b/>
        <sz val="9"/>
        <rFont val="Arial"/>
        <family val="2"/>
      </rPr>
      <t>-</t>
    </r>
    <r>
      <rPr>
        <sz val="9"/>
        <rFont val="Arial"/>
        <family val="2"/>
      </rPr>
      <t>(vãos de paredes e portas: 43,47m²) + tetos: 48m2 x 3un= 144m2</t>
    </r>
  </si>
  <si>
    <t>7.3</t>
  </si>
  <si>
    <t>17.018.0080-A</t>
  </si>
  <si>
    <t>PINTURA COM TINTA LATEX,CLASSIFICACAO STANDARD (NBR 15079),PARA EXTERIOR,INCLUSIVE LIXAMENTOS,LIMPEZA,UMA DEMAO DE SELADOR ACRÍLICO E DUAS DEMÃOS DE ACABAMENTO</t>
  </si>
  <si>
    <t xml:space="preserve">Paredes externas: 62,4m x 3m -(vãos de paredes e portas: 43,47m²) </t>
  </si>
  <si>
    <t>8.0</t>
  </si>
  <si>
    <t>Cobertura</t>
  </si>
  <si>
    <t>8.1</t>
  </si>
  <si>
    <t>13.180.0015-B</t>
  </si>
  <si>
    <t>FORRO FALSO DE GESSO, COM PLACAS PRE-MOLDADAS, DE 60X60CM,DEENCAIXE, PRESAS COM 4 TIRANTES DE ARAME E REJUNTADAS. FORNECIMENTO E COLOCAÇÃO</t>
  </si>
  <si>
    <t>Salas de aula: 3 x 48 m² =144m²</t>
  </si>
  <si>
    <t>8.2</t>
  </si>
  <si>
    <t>16.001.0055-A</t>
  </si>
  <si>
    <t>MADEIRAMENTO PARA COBERTURA EM QUATRO OU MAIS ÁGUAS EM TELHAS CERÂMICAS,CONSTITUIDO DE CUMEEIRA,TERÇAS,RINCOES E ESPIGÕES DE 3"X4.1/2",CAIBROS DE 3"X1.1/2",RIPAS DE 1,5X4CM,TUDO EM MADEIRA SERRADA,SEM TESOURA OU PONTALETE,MEDIDO PELA AREA REAL DO MADEIRAMENTO.FORNECIMENTO E COLOCAÇÃO</t>
  </si>
  <si>
    <t>197,4 m²</t>
  </si>
  <si>
    <t>8.3</t>
  </si>
  <si>
    <t>16.001.0051-A</t>
  </si>
  <si>
    <t>MADEIRAMENTO PARA COBERTURA EM DUAS AGUAS EM TELHAS CERAMICAS,CONSTITUIDO DE CUMEEIRA E TERCAS DE 3"X4.1/2",CAIBROS DE 3"X1.1/2",RIPAS DE 1,5X4CM,TUDO EM MADEIRA APARELHADA,SEM TESOURA OU PONTALETE,MEDIDO PELA AREA REAL DO MADEIRAMENTO.FORNECIMENTO E COLOCACAO</t>
  </si>
  <si>
    <t xml:space="preserve">51,48m² </t>
  </si>
  <si>
    <t>8.4</t>
  </si>
  <si>
    <t>16.002.0012-A</t>
  </si>
  <si>
    <t>COBERTURA EM TELHA CERAMICA PORTUGUESA OU ROMANA,EXCLUSIVE CUMEEIRA E MADEIRAMENTO MEDIDA PELA ÁREA REAL DE COBERTURA.FORNECIMENTO E COLOCAÇÃO</t>
  </si>
  <si>
    <r>
      <rPr>
        <sz val="8"/>
        <rFont val="Arial"/>
        <family val="2"/>
      </rPr>
      <t xml:space="preserve">ÁREA 1 :inclinação de 30%:  a cada 1m - 0,3m de altura; base: 8,3/2 =4,15m ; h= 4,15m x 0,3 m = 1,245m; Hipotenusa² = 4,15² + 1,245²= 4,33m;A= ((4,15m x 1,245m)/2 ) x 4 + (21,60m x 2 un x 4,33m) = </t>
    </r>
    <r>
      <rPr>
        <b/>
        <sz val="9"/>
        <rFont val="Arial"/>
        <family val="2"/>
      </rPr>
      <t>197,4 m²</t>
    </r>
    <r>
      <rPr>
        <sz val="9"/>
        <rFont val="Arial"/>
        <family val="2"/>
      </rPr>
      <t xml:space="preserve"> +ÁREA 2: inclinação de 30%:  a cada 1m - 0,3m de altura; base: 2,81/2 =1,405m ; h= 1,405m x 0,3 m = 0,42m; Hipotenusa² = 1,405² + 0,42²= 1,47 m; A= ((1,405m x 0,42m)/2 ) x 4 + (17,11m x 2 un x 1,47m) = </t>
    </r>
    <r>
      <rPr>
        <b/>
        <sz val="9"/>
        <rFont val="Arial"/>
        <family val="2"/>
      </rPr>
      <t xml:space="preserve">51,48 m² </t>
    </r>
  </si>
  <si>
    <t>8.5</t>
  </si>
  <si>
    <t>16.004.0050-A</t>
  </si>
  <si>
    <t>CALHA DE BEIRAL,SEMI-CIRCULAR DE PVC,DN 125,EXCLUSIVE CONDUTORES (VIDE ITEM 16.004.0055).FORNECIMENTO E COLOCACAO</t>
  </si>
  <si>
    <t xml:space="preserve">calha para águas pluviais: 14,5m </t>
  </si>
  <si>
    <t>8.6</t>
  </si>
  <si>
    <t>16.001.0073-A</t>
  </si>
  <si>
    <t>TESOURA COMPLETA EM MADEIRA SERRADA,PARA VAO DE 8,00M.FORNECIMENTO E COLOCACAO</t>
  </si>
  <si>
    <t>2unidades</t>
  </si>
  <si>
    <t xml:space="preserve">TOTAL </t>
  </si>
  <si>
    <t>BDI (22%)</t>
  </si>
  <si>
    <t>TOTAL COM BDI</t>
  </si>
  <si>
    <t>Composição do item 06.115.001-E</t>
  </si>
  <si>
    <t>Mês/Ano de referência: 11/2016</t>
  </si>
  <si>
    <t>Seq.</t>
  </si>
  <si>
    <t>Tipo</t>
  </si>
  <si>
    <t>%</t>
  </si>
  <si>
    <t>Unitário</t>
  </si>
  <si>
    <t>Valor</t>
  </si>
  <si>
    <t>1.01</t>
  </si>
  <si>
    <t>06.115.001-E</t>
  </si>
  <si>
    <t>PAVIMENTAÇÃO C/SOLO-CIM. (TEOR DE CIM. 7,5%, EM PESO)</t>
  </si>
  <si>
    <t>CIMENTO PORTLAND CP-II-32 (SACO DE 50KG)</t>
  </si>
  <si>
    <t>KG</t>
  </si>
  <si>
    <t>PINHO DE TERCEIRA, PECA 3"x3"</t>
  </si>
  <si>
    <t>ENERGIA ELETR. TIPO COMERCIAL</t>
  </si>
  <si>
    <t>KWH</t>
  </si>
  <si>
    <t>BETONEIRA ELETR. 320L, MISTURA</t>
  </si>
  <si>
    <t>E</t>
  </si>
  <si>
    <t>LABORATORISTA DE SOLOS A</t>
  </si>
  <si>
    <t>O</t>
  </si>
  <si>
    <t>SERVENTE</t>
  </si>
  <si>
    <t>CAMINHAO BASCUL. NO TOCO, 4M3 (</t>
  </si>
  <si>
    <t>CAMINHAO TANQUE 6000L (CP)</t>
  </si>
  <si>
    <t>ROLO COMPACT. 5 A 10T 58,5CV (C</t>
  </si>
  <si>
    <t>ITEM  / DESCRIÇÃO</t>
  </si>
  <si>
    <t>DIAS</t>
  </si>
  <si>
    <t>SERVIÇOS PRELIMINARES E DIVERSOS</t>
  </si>
  <si>
    <t>APARELHOS SANITÁRIOS</t>
  </si>
  <si>
    <t>ESQUADRIAS</t>
  </si>
  <si>
    <t>DIVISÓRIAS</t>
  </si>
  <si>
    <t>REVESTIMENTOS</t>
  </si>
  <si>
    <t>PINTURA</t>
  </si>
  <si>
    <t>ESTRUTURA</t>
  </si>
  <si>
    <t>SERVIÇOS PRELIMINARES</t>
  </si>
  <si>
    <t>APARELHOS E INSTALAÇÕES SANITÁRIOS</t>
  </si>
  <si>
    <t>COBERTURA</t>
  </si>
  <si>
    <t>ALVENARIA</t>
  </si>
  <si>
    <t>EQ. ELÉTRICOS</t>
  </si>
</sst>
</file>

<file path=xl/styles.xml><?xml version="1.0" encoding="utf-8"?>
<styleSheet xmlns="http://schemas.openxmlformats.org/spreadsheetml/2006/main">
  <numFmts count="12">
    <numFmt numFmtId="164" formatCode="General"/>
    <numFmt numFmtId="165" formatCode="_(* #,##0.00_);_(* \(#,##0.00\);_(* \-??_);_(@_)"/>
    <numFmt numFmtId="166" formatCode="_-&quot;R$ &quot;* #,##0.00_-;&quot;-R$ &quot;* #,##0.00_-;_-&quot;R$ &quot;* \-??_-;_-@_-"/>
    <numFmt numFmtId="167" formatCode="@"/>
    <numFmt numFmtId="168" formatCode="0.00"/>
    <numFmt numFmtId="169" formatCode="_-* #,##0.00_-;\-* #,##0.00_-;_-* \-??_-;_-@_-"/>
    <numFmt numFmtId="170" formatCode="#,##0.00"/>
    <numFmt numFmtId="171" formatCode="#,##0.0000"/>
    <numFmt numFmtId="172" formatCode="&quot;R$ &quot;#,##0.0000"/>
    <numFmt numFmtId="173" formatCode="&quot;R$ &quot;#,##0.00"/>
    <numFmt numFmtId="174" formatCode="0.00%"/>
    <numFmt numFmtId="175" formatCode="0.0000"/>
  </numFmts>
  <fonts count="22">
    <font>
      <sz val="10"/>
      <color indexed="8"/>
      <name val="Arial"/>
      <family val="2"/>
    </font>
    <font>
      <sz val="10"/>
      <name val="Arial"/>
      <family val="0"/>
    </font>
    <font>
      <sz val="8"/>
      <name val="Arial"/>
      <family val="2"/>
    </font>
    <font>
      <b/>
      <sz val="8"/>
      <name val="Arial"/>
      <family val="2"/>
    </font>
    <font>
      <sz val="8"/>
      <color indexed="10"/>
      <name val="Arial"/>
      <family val="2"/>
    </font>
    <font>
      <b/>
      <sz val="8"/>
      <color indexed="8"/>
      <name val="Arial"/>
      <family val="2"/>
    </font>
    <font>
      <sz val="8"/>
      <color indexed="8"/>
      <name val="Arial"/>
      <family val="2"/>
    </font>
    <font>
      <b/>
      <sz val="9"/>
      <name val="Arial"/>
      <family val="2"/>
    </font>
    <font>
      <sz val="9"/>
      <name val="Arial"/>
      <family val="2"/>
    </font>
    <font>
      <sz val="9"/>
      <color indexed="8"/>
      <name val="Arial"/>
      <family val="2"/>
    </font>
    <font>
      <b/>
      <sz val="9"/>
      <color indexed="8"/>
      <name val="Calibri"/>
      <family val="2"/>
    </font>
    <font>
      <b/>
      <i/>
      <sz val="9"/>
      <name val="Arial"/>
      <family val="2"/>
    </font>
    <font>
      <b/>
      <sz val="10"/>
      <name val="Arial Narrow"/>
      <family val="2"/>
    </font>
    <font>
      <sz val="10"/>
      <name val="Arial Narrow"/>
      <family val="2"/>
    </font>
    <font>
      <sz val="10"/>
      <color indexed="48"/>
      <name val="Arial Narrow"/>
      <family val="2"/>
    </font>
    <font>
      <sz val="10"/>
      <color indexed="9"/>
      <name val="Arial Narrow"/>
      <family val="2"/>
    </font>
    <font>
      <b/>
      <sz val="10"/>
      <color indexed="8"/>
      <name val="Arial Narrow"/>
      <family val="2"/>
    </font>
    <font>
      <b/>
      <sz val="10"/>
      <color indexed="8"/>
      <name val="Arial"/>
      <family val="2"/>
    </font>
    <font>
      <sz val="10"/>
      <color indexed="9"/>
      <name val="Arial"/>
      <family val="2"/>
    </font>
    <font>
      <sz val="10"/>
      <color indexed="48"/>
      <name val="Arial"/>
      <family val="2"/>
    </font>
    <font>
      <sz val="10"/>
      <color indexed="8"/>
      <name val="Times New Roman"/>
      <family val="1"/>
    </font>
    <font>
      <sz val="10"/>
      <color indexed="8"/>
      <name val="Arial Narrow"/>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52">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hair">
        <color indexed="55"/>
      </top>
      <bottom style="hair">
        <color indexed="55"/>
      </bottom>
    </border>
    <border>
      <left>
        <color indexed="63"/>
      </left>
      <right>
        <color indexed="63"/>
      </right>
      <top>
        <color indexed="63"/>
      </top>
      <bottom style="hair">
        <color indexed="55"/>
      </bottom>
    </border>
    <border>
      <left>
        <color indexed="63"/>
      </left>
      <right style="thin">
        <color indexed="8"/>
      </right>
      <top style="medium">
        <color indexed="8"/>
      </top>
      <bottom style="medium">
        <color indexed="8"/>
      </bottom>
    </border>
    <border>
      <left>
        <color indexed="63"/>
      </left>
      <right>
        <color indexed="63"/>
      </right>
      <top style="hair">
        <color indexed="55"/>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hair">
        <color indexed="22"/>
      </right>
      <top style="medium">
        <color indexed="8"/>
      </top>
      <bottom>
        <color indexed="63"/>
      </bottom>
    </border>
    <border>
      <left style="hair">
        <color indexed="22"/>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hair">
        <color indexed="22"/>
      </right>
      <top>
        <color indexed="63"/>
      </top>
      <bottom style="medium">
        <color indexed="8"/>
      </bottom>
    </border>
    <border>
      <left style="hair">
        <color indexed="22"/>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ck">
        <color indexed="8"/>
      </right>
      <top style="medium">
        <color indexed="8"/>
      </top>
      <bottom style="medium">
        <color indexed="8"/>
      </bottom>
    </border>
    <border>
      <left>
        <color indexed="63"/>
      </left>
      <right style="medium">
        <color indexed="8"/>
      </right>
      <top style="medium">
        <color indexed="8"/>
      </top>
      <bottom style="thick">
        <color indexed="8"/>
      </bottom>
    </border>
    <border>
      <left>
        <color indexed="63"/>
      </left>
      <right>
        <color indexed="63"/>
      </right>
      <top>
        <color indexed="63"/>
      </top>
      <bottom style="thick">
        <color indexed="8"/>
      </bottom>
    </border>
    <border>
      <left style="thick">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style="medium">
        <color indexed="22"/>
      </right>
      <top>
        <color indexed="63"/>
      </top>
      <bottom>
        <color indexed="63"/>
      </bottom>
    </border>
    <border>
      <left style="medium">
        <color indexed="22"/>
      </left>
      <right>
        <color indexed="63"/>
      </right>
      <top style="thick">
        <color indexed="8"/>
      </top>
      <bottom>
        <color indexed="63"/>
      </bottom>
    </border>
    <border>
      <left>
        <color indexed="63"/>
      </left>
      <right style="medium">
        <color indexed="22"/>
      </right>
      <top style="thick">
        <color indexed="8"/>
      </top>
      <bottom>
        <color indexed="63"/>
      </bottom>
    </border>
    <border>
      <left style="medium">
        <color indexed="22"/>
      </left>
      <right>
        <color indexed="63"/>
      </right>
      <top>
        <color indexed="63"/>
      </top>
      <bottom>
        <color indexed="63"/>
      </bottom>
    </border>
    <border>
      <left>
        <color indexed="63"/>
      </left>
      <right style="thick">
        <color indexed="8"/>
      </right>
      <top>
        <color indexed="63"/>
      </top>
      <bottom>
        <color indexed="63"/>
      </bottom>
    </border>
    <border>
      <left>
        <color indexed="63"/>
      </left>
      <right style="thick">
        <color indexed="8"/>
      </right>
      <top>
        <color indexed="63"/>
      </top>
      <bottom style="thick">
        <color indexed="8"/>
      </bottom>
    </border>
    <border>
      <left>
        <color indexed="63"/>
      </left>
      <right style="medium">
        <color indexed="22"/>
      </right>
      <top>
        <color indexed="63"/>
      </top>
      <bottom style="thick">
        <color indexed="8"/>
      </bottom>
    </border>
    <border>
      <left style="medium">
        <color indexed="22"/>
      </left>
      <right>
        <color indexed="63"/>
      </right>
      <top>
        <color indexed="63"/>
      </top>
      <bottom style="thick">
        <color indexed="8"/>
      </bottom>
    </border>
    <border>
      <left>
        <color indexed="63"/>
      </left>
      <right>
        <color indexed="63"/>
      </right>
      <top style="thick">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22"/>
      </right>
      <top>
        <color indexed="63"/>
      </top>
      <bottom style="thin">
        <color indexed="8"/>
      </bottom>
    </border>
    <border>
      <left style="medium">
        <color indexed="22"/>
      </left>
      <right>
        <color indexed="63"/>
      </right>
      <top>
        <color indexed="63"/>
      </top>
      <bottom style="thin">
        <color indexed="8"/>
      </bottom>
    </border>
    <border>
      <left>
        <color indexed="63"/>
      </left>
      <right style="thin">
        <color indexed="8"/>
      </right>
      <top>
        <color indexed="63"/>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1" fillId="0" borderId="0" applyFill="0" applyBorder="0" applyAlignment="0" applyProtection="0"/>
    <xf numFmtId="164" fontId="0" fillId="0" borderId="0" applyFill="0" applyBorder="0" applyAlignment="0" applyProtection="0"/>
    <xf numFmtId="9" fontId="1" fillId="0" borderId="0" applyFill="0" applyBorder="0" applyAlignment="0" applyProtection="0"/>
    <xf numFmtId="164" fontId="0" fillId="0" borderId="0" applyNumberFormat="0" applyFill="0" applyBorder="0" applyAlignment="0" applyProtection="0"/>
    <xf numFmtId="164" fontId="1" fillId="0" borderId="0">
      <alignment/>
      <protection/>
    </xf>
    <xf numFmtId="164" fontId="1" fillId="0" borderId="0">
      <alignment/>
      <protection/>
    </xf>
    <xf numFmtId="165" fontId="0" fillId="0" borderId="0" applyFill="0" applyBorder="0" applyAlignment="0" applyProtection="0"/>
  </cellStyleXfs>
  <cellXfs count="254">
    <xf numFmtId="164" fontId="0" fillId="0" borderId="0" xfId="0" applyAlignment="1">
      <alignment/>
    </xf>
    <xf numFmtId="164" fontId="2" fillId="0" borderId="0" xfId="0" applyFont="1" applyAlignment="1">
      <alignment horizontal="center" vertical="center"/>
    </xf>
    <xf numFmtId="164" fontId="2" fillId="0" borderId="0" xfId="0" applyFont="1" applyAlignment="1">
      <alignment horizontal="left" vertical="center" wrapText="1"/>
    </xf>
    <xf numFmtId="164" fontId="2" fillId="2" borderId="0" xfId="0" applyFont="1" applyFill="1" applyAlignment="1">
      <alignment horizontal="center" vertical="center"/>
    </xf>
    <xf numFmtId="166" fontId="2" fillId="2" borderId="0" xfId="17" applyFont="1" applyFill="1" applyBorder="1" applyAlignment="1" applyProtection="1">
      <alignment horizontal="center" vertical="center"/>
      <protection/>
    </xf>
    <xf numFmtId="166" fontId="2" fillId="0" borderId="0" xfId="17" applyFont="1" applyFill="1" applyBorder="1" applyAlignment="1" applyProtection="1">
      <alignment horizontal="center" vertical="center"/>
      <protection/>
    </xf>
    <xf numFmtId="164" fontId="2" fillId="0" borderId="0" xfId="0" applyFont="1" applyAlignment="1" applyProtection="1">
      <alignment horizontal="center" vertical="center" wrapText="1"/>
      <protection locked="0"/>
    </xf>
    <xf numFmtId="164" fontId="2" fillId="0" borderId="0" xfId="0" applyFont="1" applyAlignment="1" applyProtection="1">
      <alignment vertical="top"/>
      <protection locked="0"/>
    </xf>
    <xf numFmtId="164" fontId="3" fillId="2" borderId="0" xfId="18" applyFont="1" applyFill="1" applyBorder="1" applyAlignment="1" applyProtection="1">
      <alignment horizontal="center" vertical="center"/>
      <protection/>
    </xf>
    <xf numFmtId="167" fontId="2" fillId="2" borderId="0" xfId="18" applyNumberFormat="1" applyFont="1" applyFill="1" applyBorder="1" applyAlignment="1" applyProtection="1">
      <alignment horizontal="center" vertical="center"/>
      <protection/>
    </xf>
    <xf numFmtId="164" fontId="2" fillId="2" borderId="0" xfId="18" applyFont="1" applyFill="1" applyBorder="1" applyAlignment="1" applyProtection="1">
      <alignment horizontal="left" vertical="center" wrapText="1"/>
      <protection/>
    </xf>
    <xf numFmtId="164" fontId="2" fillId="2" borderId="0" xfId="18" applyFont="1" applyFill="1" applyBorder="1" applyAlignment="1" applyProtection="1">
      <alignment horizontal="center" vertical="center"/>
      <protection/>
    </xf>
    <xf numFmtId="164" fontId="2" fillId="2" borderId="0" xfId="0" applyFont="1" applyFill="1" applyAlignment="1" applyProtection="1">
      <alignment horizontal="center" vertical="center"/>
      <protection locked="0"/>
    </xf>
    <xf numFmtId="166" fontId="2" fillId="2" borderId="0" xfId="17" applyFont="1" applyFill="1" applyBorder="1" applyAlignment="1" applyProtection="1">
      <alignment horizontal="center" vertical="center"/>
      <protection locked="0"/>
    </xf>
    <xf numFmtId="166" fontId="2" fillId="0" borderId="0" xfId="17" applyFont="1" applyFill="1" applyBorder="1" applyAlignment="1" applyProtection="1">
      <alignment horizontal="center" vertical="center"/>
      <protection locked="0"/>
    </xf>
    <xf numFmtId="164" fontId="2" fillId="2" borderId="0" xfId="18" applyFont="1" applyFill="1" applyBorder="1" applyAlignment="1" applyProtection="1">
      <alignment horizontal="center" vertical="center" wrapText="1"/>
      <protection/>
    </xf>
    <xf numFmtId="164" fontId="2" fillId="2" borderId="0" xfId="18" applyFont="1" applyFill="1" applyBorder="1" applyAlignment="1" applyProtection="1">
      <alignment vertical="center"/>
      <protection/>
    </xf>
    <xf numFmtId="166" fontId="4" fillId="2" borderId="0" xfId="17" applyFont="1" applyFill="1" applyBorder="1" applyAlignment="1" applyProtection="1">
      <alignment horizontal="center" vertical="center"/>
      <protection/>
    </xf>
    <xf numFmtId="164" fontId="5" fillId="0" borderId="0" xfId="0" applyFont="1" applyBorder="1" applyAlignment="1">
      <alignment horizontal="left" vertical="center" wrapText="1"/>
    </xf>
    <xf numFmtId="164" fontId="2" fillId="0" borderId="0" xfId="0" applyFont="1" applyAlignment="1">
      <alignment horizontal="center" vertical="center" wrapText="1"/>
    </xf>
    <xf numFmtId="164" fontId="2" fillId="0" borderId="0" xfId="0" applyFont="1" applyAlignment="1">
      <alignment/>
    </xf>
    <xf numFmtId="164" fontId="2" fillId="0" borderId="0" xfId="0" applyFont="1" applyAlignment="1">
      <alignment/>
    </xf>
    <xf numFmtId="164" fontId="2" fillId="0" borderId="1" xfId="0" applyFont="1" applyBorder="1" applyAlignment="1" applyProtection="1">
      <alignment horizontal="left" vertical="center" wrapText="1"/>
      <protection locked="0"/>
    </xf>
    <xf numFmtId="164" fontId="2" fillId="0" borderId="2" xfId="0" applyFont="1" applyBorder="1" applyAlignment="1" applyProtection="1">
      <alignment horizontal="center" vertical="center"/>
      <protection locked="0"/>
    </xf>
    <xf numFmtId="164" fontId="2" fillId="0" borderId="2" xfId="0" applyFont="1" applyBorder="1" applyAlignment="1" applyProtection="1">
      <alignment horizontal="left" vertical="center" wrapText="1"/>
      <protection locked="0"/>
    </xf>
    <xf numFmtId="164" fontId="2" fillId="2" borderId="2" xfId="0" applyFont="1" applyFill="1" applyBorder="1" applyAlignment="1" applyProtection="1">
      <alignment horizontal="center" vertical="center"/>
      <protection locked="0"/>
    </xf>
    <xf numFmtId="166" fontId="2" fillId="2" borderId="2" xfId="17" applyFont="1" applyFill="1" applyBorder="1" applyAlignment="1" applyProtection="1">
      <alignment horizontal="center" vertical="center"/>
      <protection locked="0"/>
    </xf>
    <xf numFmtId="166" fontId="2" fillId="0" borderId="2" xfId="17" applyFont="1" applyFill="1" applyBorder="1" applyAlignment="1" applyProtection="1">
      <alignment horizontal="center" vertical="center"/>
      <protection locked="0"/>
    </xf>
    <xf numFmtId="164" fontId="2" fillId="0" borderId="3" xfId="0" applyFont="1" applyBorder="1" applyAlignment="1" applyProtection="1">
      <alignment horizontal="center" vertical="center" wrapText="1"/>
      <protection locked="0"/>
    </xf>
    <xf numFmtId="164" fontId="3" fillId="3" borderId="4" xfId="0" applyFont="1" applyFill="1" applyBorder="1" applyAlignment="1" applyProtection="1">
      <alignment horizontal="center" vertical="center"/>
      <protection locked="0"/>
    </xf>
    <xf numFmtId="164" fontId="2" fillId="3" borderId="5" xfId="0" applyFont="1" applyFill="1" applyBorder="1" applyAlignment="1" applyProtection="1">
      <alignment horizontal="center" vertical="center"/>
      <protection locked="0"/>
    </xf>
    <xf numFmtId="164" fontId="3" fillId="3" borderId="5" xfId="0" applyFont="1" applyFill="1" applyBorder="1" applyAlignment="1" applyProtection="1">
      <alignment horizontal="left" vertical="center" wrapText="1"/>
      <protection locked="0"/>
    </xf>
    <xf numFmtId="164" fontId="2" fillId="3" borderId="5" xfId="0" applyFont="1" applyFill="1" applyBorder="1" applyAlignment="1">
      <alignment horizontal="center" vertical="center"/>
    </xf>
    <xf numFmtId="166" fontId="3" fillId="3" borderId="6" xfId="17" applyFont="1" applyFill="1" applyBorder="1" applyAlignment="1" applyProtection="1">
      <alignment horizontal="center" vertical="center"/>
      <protection locked="0"/>
    </xf>
    <xf numFmtId="164" fontId="2" fillId="2" borderId="0" xfId="0" applyFont="1" applyFill="1" applyAlignment="1" applyProtection="1">
      <alignment horizontal="center" vertical="center" wrapText="1"/>
      <protection locked="0"/>
    </xf>
    <xf numFmtId="164" fontId="2" fillId="2" borderId="0" xfId="0" applyFont="1" applyFill="1" applyBorder="1" applyAlignment="1" applyProtection="1">
      <alignment horizontal="center" vertical="center"/>
      <protection locked="0"/>
    </xf>
    <xf numFmtId="164" fontId="2" fillId="2" borderId="7" xfId="0" applyFont="1" applyFill="1" applyBorder="1" applyAlignment="1">
      <alignment vertical="center"/>
    </xf>
    <xf numFmtId="164" fontId="2" fillId="2" borderId="7" xfId="0" applyFont="1" applyFill="1" applyBorder="1" applyAlignment="1">
      <alignment vertical="center" wrapText="1"/>
    </xf>
    <xf numFmtId="164" fontId="2" fillId="2" borderId="7" xfId="0" applyFont="1" applyFill="1" applyBorder="1" applyAlignment="1">
      <alignment horizontal="center" vertical="center"/>
    </xf>
    <xf numFmtId="168" fontId="2" fillId="2" borderId="0" xfId="0" applyNumberFormat="1" applyFont="1" applyFill="1" applyBorder="1" applyAlignment="1">
      <alignment horizontal="center" vertical="center"/>
    </xf>
    <xf numFmtId="164" fontId="2" fillId="2" borderId="0" xfId="0" applyFont="1" applyFill="1" applyBorder="1" applyAlignment="1">
      <alignment vertical="center"/>
    </xf>
    <xf numFmtId="164" fontId="2" fillId="2" borderId="0" xfId="0" applyFont="1" applyFill="1" applyBorder="1" applyAlignment="1">
      <alignment vertical="center" wrapText="1"/>
    </xf>
    <xf numFmtId="164" fontId="6" fillId="2" borderId="0" xfId="18" applyFont="1" applyFill="1" applyBorder="1" applyAlignment="1" applyProtection="1">
      <alignment horizontal="left" vertical="center" wrapText="1"/>
      <protection/>
    </xf>
    <xf numFmtId="164" fontId="2" fillId="2" borderId="0" xfId="0" applyFont="1" applyFill="1" applyBorder="1" applyAlignment="1">
      <alignment horizontal="center" vertical="center"/>
    </xf>
    <xf numFmtId="168" fontId="2" fillId="2" borderId="0" xfId="0" applyNumberFormat="1" applyFont="1" applyFill="1" applyBorder="1" applyAlignment="1" applyProtection="1">
      <alignment horizontal="center" vertical="center"/>
      <protection locked="0"/>
    </xf>
    <xf numFmtId="168" fontId="2" fillId="2" borderId="7" xfId="0" applyNumberFormat="1" applyFont="1" applyFill="1" applyBorder="1" applyAlignment="1">
      <alignment vertical="center"/>
    </xf>
    <xf numFmtId="164" fontId="2" fillId="2" borderId="0" xfId="0" applyFont="1" applyFill="1" applyAlignment="1" applyProtection="1">
      <alignment horizontal="left" vertical="center" wrapText="1"/>
      <protection locked="0"/>
    </xf>
    <xf numFmtId="164" fontId="3" fillId="2" borderId="0" xfId="0" applyFont="1" applyFill="1" applyBorder="1" applyAlignment="1" applyProtection="1">
      <alignment horizontal="center" vertical="center"/>
      <protection locked="0"/>
    </xf>
    <xf numFmtId="164" fontId="2" fillId="2" borderId="0" xfId="0" applyFont="1" applyFill="1" applyBorder="1" applyAlignment="1">
      <alignment horizontal="left" vertical="center" wrapText="1"/>
    </xf>
    <xf numFmtId="164" fontId="6" fillId="2" borderId="0" xfId="0" applyFont="1" applyFill="1" applyBorder="1" applyAlignment="1">
      <alignment horizontal="center" vertical="center"/>
    </xf>
    <xf numFmtId="168" fontId="2" fillId="2" borderId="0" xfId="0" applyNumberFormat="1" applyFont="1" applyFill="1" applyAlignment="1">
      <alignment horizontal="center" vertical="center"/>
    </xf>
    <xf numFmtId="164" fontId="3" fillId="3" borderId="5" xfId="0" applyFont="1" applyFill="1" applyBorder="1" applyAlignment="1" applyProtection="1">
      <alignment horizontal="center" vertical="center"/>
      <protection locked="0"/>
    </xf>
    <xf numFmtId="164" fontId="3" fillId="3" borderId="5" xfId="0" applyFont="1" applyFill="1" applyBorder="1" applyAlignment="1">
      <alignment horizontal="center" vertical="center"/>
    </xf>
    <xf numFmtId="166" fontId="2" fillId="0" borderId="0" xfId="0" applyNumberFormat="1" applyFont="1" applyAlignment="1" applyProtection="1">
      <alignment horizontal="center" vertical="center" wrapText="1"/>
      <protection locked="0"/>
    </xf>
    <xf numFmtId="164" fontId="2" fillId="2" borderId="8" xfId="0" applyFont="1" applyFill="1" applyBorder="1" applyAlignment="1">
      <alignment vertical="center"/>
    </xf>
    <xf numFmtId="164" fontId="2" fillId="2" borderId="8" xfId="0" applyFont="1" applyFill="1" applyBorder="1" applyAlignment="1">
      <alignment vertical="center" wrapText="1"/>
    </xf>
    <xf numFmtId="164" fontId="2" fillId="2" borderId="8" xfId="0" applyFont="1" applyFill="1" applyBorder="1" applyAlignment="1">
      <alignment horizontal="center" vertical="center"/>
    </xf>
    <xf numFmtId="166" fontId="2" fillId="2" borderId="0" xfId="0" applyNumberFormat="1" applyFont="1" applyFill="1" applyBorder="1" applyAlignment="1" applyProtection="1">
      <alignment horizontal="center" vertical="center" wrapText="1"/>
      <protection locked="0"/>
    </xf>
    <xf numFmtId="164" fontId="2" fillId="2" borderId="0" xfId="0" applyFont="1" applyFill="1" applyAlignment="1" applyProtection="1">
      <alignment vertical="top"/>
      <protection locked="0"/>
    </xf>
    <xf numFmtId="169" fontId="2" fillId="2" borderId="0" xfId="0" applyNumberFormat="1" applyFont="1" applyFill="1" applyAlignment="1" applyProtection="1">
      <alignment vertical="top"/>
      <protection locked="0"/>
    </xf>
    <xf numFmtId="164" fontId="2" fillId="3" borderId="4" xfId="0" applyFont="1" applyFill="1" applyBorder="1" applyAlignment="1" applyProtection="1">
      <alignment horizontal="center" vertical="center"/>
      <protection locked="0"/>
    </xf>
    <xf numFmtId="164" fontId="2" fillId="2" borderId="0" xfId="0" applyFont="1" applyFill="1" applyAlignment="1" applyProtection="1">
      <alignment vertical="center" wrapText="1"/>
      <protection locked="0"/>
    </xf>
    <xf numFmtId="166" fontId="2" fillId="2" borderId="0" xfId="17" applyFont="1" applyFill="1" applyBorder="1" applyAlignment="1" applyProtection="1">
      <alignment horizontal="center" vertical="center" wrapText="1"/>
      <protection/>
    </xf>
    <xf numFmtId="164" fontId="2" fillId="2" borderId="0" xfId="0" applyFont="1" applyFill="1" applyAlignment="1">
      <alignment horizontal="left" vertical="center" wrapText="1"/>
    </xf>
    <xf numFmtId="166" fontId="3" fillId="3" borderId="9" xfId="0" applyNumberFormat="1" applyFont="1" applyFill="1" applyBorder="1" applyAlignment="1">
      <alignment horizontal="center" vertical="center"/>
    </xf>
    <xf numFmtId="166" fontId="3" fillId="3" borderId="5" xfId="0" applyNumberFormat="1" applyFont="1" applyFill="1" applyBorder="1" applyAlignment="1">
      <alignment horizontal="center" vertical="center"/>
    </xf>
    <xf numFmtId="164" fontId="2" fillId="2" borderId="10" xfId="0" applyFont="1" applyFill="1" applyBorder="1" applyAlignment="1">
      <alignment horizontal="center" vertical="center"/>
    </xf>
    <xf numFmtId="168" fontId="2" fillId="2" borderId="11" xfId="0" applyNumberFormat="1" applyFont="1" applyFill="1" applyBorder="1" applyAlignment="1">
      <alignment horizontal="center" vertical="center"/>
    </xf>
    <xf numFmtId="166" fontId="2" fillId="2" borderId="11" xfId="17" applyFont="1" applyFill="1" applyBorder="1" applyAlignment="1" applyProtection="1">
      <alignment horizontal="center" vertical="center"/>
      <protection/>
    </xf>
    <xf numFmtId="166" fontId="2" fillId="2" borderId="11" xfId="0"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164" fontId="2" fillId="2" borderId="10" xfId="0" applyFont="1" applyFill="1" applyBorder="1" applyAlignment="1">
      <alignment vertical="center"/>
    </xf>
    <xf numFmtId="164" fontId="2" fillId="2" borderId="10" xfId="0" applyFont="1" applyFill="1" applyBorder="1" applyAlignment="1">
      <alignment vertical="center" wrapText="1"/>
    </xf>
    <xf numFmtId="168" fontId="6" fillId="0" borderId="0" xfId="0" applyNumberFormat="1" applyFont="1" applyAlignment="1">
      <alignment horizontal="center" vertical="center"/>
    </xf>
    <xf numFmtId="166" fontId="2" fillId="0" borderId="0" xfId="17" applyFont="1" applyFill="1" applyBorder="1" applyAlignment="1" applyProtection="1">
      <alignment vertical="center"/>
      <protection/>
    </xf>
    <xf numFmtId="168" fontId="6" fillId="0" borderId="0" xfId="0" applyNumberFormat="1" applyFont="1" applyAlignment="1">
      <alignment horizontal="center"/>
    </xf>
    <xf numFmtId="166" fontId="2" fillId="0" borderId="0" xfId="17" applyFont="1" applyFill="1" applyBorder="1" applyAlignment="1" applyProtection="1">
      <alignment/>
      <protection/>
    </xf>
    <xf numFmtId="164" fontId="2" fillId="3" borderId="12" xfId="0" applyFont="1" applyFill="1" applyBorder="1" applyAlignment="1">
      <alignment horizontal="center" vertical="center"/>
    </xf>
    <xf numFmtId="166" fontId="3" fillId="3" borderId="6" xfId="17" applyFont="1" applyFill="1" applyBorder="1" applyAlignment="1" applyProtection="1">
      <alignment horizontal="center" vertical="center"/>
      <protection/>
    </xf>
    <xf numFmtId="164" fontId="2" fillId="3" borderId="4" xfId="0" applyFont="1" applyFill="1" applyBorder="1" applyAlignment="1">
      <alignment horizontal="center" vertical="center"/>
    </xf>
    <xf numFmtId="164" fontId="3" fillId="3" borderId="5" xfId="0" applyFont="1" applyFill="1" applyBorder="1" applyAlignment="1">
      <alignment horizontal="left" vertical="center"/>
    </xf>
    <xf numFmtId="164" fontId="2" fillId="3" borderId="11" xfId="0" applyFont="1" applyFill="1" applyBorder="1" applyAlignment="1" applyProtection="1">
      <alignment horizontal="center" vertical="center"/>
      <protection locked="0"/>
    </xf>
    <xf numFmtId="164" fontId="2" fillId="2" borderId="13" xfId="0" applyFont="1" applyFill="1" applyBorder="1" applyAlignment="1">
      <alignment horizontal="center" vertical="center"/>
    </xf>
    <xf numFmtId="164" fontId="2" fillId="0" borderId="13" xfId="0" applyFont="1" applyBorder="1" applyAlignment="1">
      <alignment horizontal="center" vertical="center"/>
    </xf>
    <xf numFmtId="164" fontId="2" fillId="0" borderId="0" xfId="0" applyFont="1" applyBorder="1" applyAlignment="1">
      <alignment horizontal="center" vertical="center"/>
    </xf>
    <xf numFmtId="169" fontId="2" fillId="0" borderId="0" xfId="0" applyNumberFormat="1" applyFont="1" applyAlignment="1" applyProtection="1">
      <alignment horizontal="center" vertical="center" wrapText="1"/>
      <protection locked="0"/>
    </xf>
    <xf numFmtId="164" fontId="2" fillId="0" borderId="0" xfId="0" applyFont="1" applyBorder="1" applyAlignment="1">
      <alignment horizontal="left" vertical="center" wrapText="1"/>
    </xf>
    <xf numFmtId="170" fontId="6" fillId="0" borderId="0" xfId="0" applyNumberFormat="1" applyFont="1" applyAlignment="1">
      <alignment/>
    </xf>
    <xf numFmtId="170" fontId="2" fillId="0" borderId="0" xfId="0" applyNumberFormat="1" applyFont="1" applyAlignment="1" applyProtection="1">
      <alignment horizontal="center" vertical="center" wrapText="1"/>
      <protection locked="0"/>
    </xf>
    <xf numFmtId="164" fontId="9" fillId="0" borderId="0" xfId="0" applyFont="1" applyBorder="1" applyAlignment="1">
      <alignment horizontal="center"/>
    </xf>
    <xf numFmtId="164" fontId="9" fillId="0" borderId="0" xfId="0" applyFont="1" applyAlignment="1">
      <alignment/>
    </xf>
    <xf numFmtId="164" fontId="10" fillId="0" borderId="0" xfId="0" applyFont="1" applyBorder="1" applyAlignment="1">
      <alignment horizontal="center" vertical="center"/>
    </xf>
    <xf numFmtId="164" fontId="8" fillId="0" borderId="14" xfId="0" applyFont="1" applyBorder="1" applyAlignment="1">
      <alignment horizontal="center" vertical="center" wrapText="1"/>
    </xf>
    <xf numFmtId="171" fontId="8" fillId="0" borderId="14" xfId="0" applyNumberFormat="1" applyFont="1" applyBorder="1" applyAlignment="1">
      <alignment horizontal="center" vertical="center" wrapText="1"/>
    </xf>
    <xf numFmtId="168" fontId="8" fillId="0" borderId="14" xfId="0" applyNumberFormat="1" applyFont="1" applyBorder="1" applyAlignment="1">
      <alignment horizontal="center" vertical="center" wrapText="1"/>
    </xf>
    <xf numFmtId="172" fontId="8" fillId="0" borderId="14" xfId="0" applyNumberFormat="1" applyFont="1" applyBorder="1" applyAlignment="1">
      <alignment horizontal="center" vertical="center" wrapText="1"/>
    </xf>
    <xf numFmtId="172" fontId="8" fillId="0" borderId="14" xfId="23" applyNumberFormat="1" applyFont="1" applyFill="1" applyBorder="1" applyAlignment="1" applyProtection="1">
      <alignment horizontal="center" vertical="center" wrapText="1"/>
      <protection/>
    </xf>
    <xf numFmtId="164" fontId="8" fillId="0" borderId="0" xfId="0" applyFont="1" applyFill="1" applyAlignment="1" applyProtection="1">
      <alignment horizontal="center" vertical="center"/>
      <protection locked="0"/>
    </xf>
    <xf numFmtId="164" fontId="7" fillId="0" borderId="15" xfId="0" applyFont="1" applyBorder="1" applyAlignment="1">
      <alignment horizontal="center" vertical="center" wrapText="1"/>
    </xf>
    <xf numFmtId="164" fontId="11" fillId="0" borderId="15" xfId="0" applyFont="1" applyBorder="1" applyAlignment="1">
      <alignment horizontal="center" vertical="center" wrapText="1"/>
    </xf>
    <xf numFmtId="173" fontId="7" fillId="0" borderId="15" xfId="23" applyNumberFormat="1" applyFont="1" applyFill="1" applyBorder="1" applyAlignment="1" applyProtection="1">
      <alignment horizontal="center" vertical="center" wrapText="1"/>
      <protection/>
    </xf>
    <xf numFmtId="164" fontId="8" fillId="0" borderId="0" xfId="0" applyFont="1" applyAlignment="1">
      <alignment horizontal="center" vertical="center" wrapText="1"/>
    </xf>
    <xf numFmtId="171" fontId="8" fillId="0" borderId="0" xfId="0" applyNumberFormat="1" applyFont="1" applyAlignment="1">
      <alignment horizontal="center" vertical="center" wrapText="1"/>
    </xf>
    <xf numFmtId="168" fontId="8" fillId="0" borderId="0" xfId="0" applyNumberFormat="1" applyFont="1" applyAlignment="1">
      <alignment horizontal="center" vertical="center" wrapText="1"/>
    </xf>
    <xf numFmtId="172" fontId="8" fillId="0" borderId="0" xfId="0" applyNumberFormat="1" applyFont="1" applyAlignment="1">
      <alignment horizontal="center" vertical="center" wrapText="1"/>
    </xf>
    <xf numFmtId="172" fontId="8" fillId="0" borderId="0" xfId="23" applyNumberFormat="1" applyFont="1" applyFill="1" applyBorder="1" applyAlignment="1" applyProtection="1">
      <alignment horizontal="center" vertical="center" wrapText="1"/>
      <protection/>
    </xf>
    <xf numFmtId="174" fontId="8" fillId="0" borderId="0" xfId="23" applyNumberFormat="1" applyFont="1" applyFill="1" applyBorder="1" applyAlignment="1" applyProtection="1">
      <alignment horizontal="center" vertical="center" wrapText="1"/>
      <protection/>
    </xf>
    <xf numFmtId="171" fontId="8" fillId="0" borderId="0" xfId="23" applyNumberFormat="1" applyFont="1" applyFill="1" applyBorder="1" applyAlignment="1" applyProtection="1">
      <alignment horizontal="center" vertical="center" wrapText="1"/>
      <protection/>
    </xf>
    <xf numFmtId="175" fontId="8" fillId="0" borderId="0" xfId="0" applyNumberFormat="1" applyFont="1" applyAlignment="1">
      <alignment horizontal="center" vertical="center" wrapText="1"/>
    </xf>
    <xf numFmtId="167" fontId="12" fillId="3" borderId="4" xfId="22" applyNumberFormat="1" applyFont="1" applyFill="1" applyBorder="1" applyAlignment="1">
      <alignment horizontal="center" vertical="center"/>
      <protection/>
    </xf>
    <xf numFmtId="164" fontId="12" fillId="3" borderId="16" xfId="22" applyFont="1" applyFill="1" applyBorder="1" applyAlignment="1">
      <alignment horizontal="center" vertical="center"/>
      <protection/>
    </xf>
    <xf numFmtId="164" fontId="13" fillId="3" borderId="12" xfId="22" applyFont="1" applyFill="1" applyBorder="1" applyAlignment="1">
      <alignment horizontal="center" vertical="center"/>
      <protection/>
    </xf>
    <xf numFmtId="164" fontId="13" fillId="3" borderId="11" xfId="22" applyFont="1" applyFill="1" applyBorder="1" applyAlignment="1">
      <alignment horizontal="center" vertical="center"/>
      <protection/>
    </xf>
    <xf numFmtId="164" fontId="13" fillId="3" borderId="17" xfId="22" applyFont="1" applyFill="1" applyBorder="1" applyAlignment="1">
      <alignment horizontal="center" vertical="center"/>
      <protection/>
    </xf>
    <xf numFmtId="167" fontId="12" fillId="2" borderId="12" xfId="22" applyNumberFormat="1" applyFont="1" applyFill="1" applyBorder="1" applyAlignment="1">
      <alignment horizontal="center" vertical="center"/>
      <protection/>
    </xf>
    <xf numFmtId="164" fontId="13" fillId="2" borderId="11" xfId="22" applyFont="1" applyFill="1" applyBorder="1" applyAlignment="1">
      <alignment vertical="center"/>
      <protection/>
    </xf>
    <xf numFmtId="164" fontId="13" fillId="2" borderId="12" xfId="22" applyFont="1" applyFill="1" applyBorder="1" applyAlignment="1">
      <alignment vertical="center"/>
      <protection/>
    </xf>
    <xf numFmtId="164" fontId="13" fillId="2" borderId="18" xfId="22" applyFont="1" applyFill="1" applyBorder="1" applyAlignment="1">
      <alignment vertical="center"/>
      <protection/>
    </xf>
    <xf numFmtId="164" fontId="13" fillId="2" borderId="19" xfId="22" applyFont="1" applyFill="1" applyBorder="1" applyAlignment="1">
      <alignment vertical="center"/>
      <protection/>
    </xf>
    <xf numFmtId="164" fontId="13" fillId="2" borderId="17" xfId="22" applyFont="1" applyFill="1" applyBorder="1" applyAlignment="1">
      <alignment vertical="center"/>
      <protection/>
    </xf>
    <xf numFmtId="167" fontId="12" fillId="2" borderId="20" xfId="22" applyNumberFormat="1" applyFont="1" applyFill="1" applyBorder="1" applyAlignment="1">
      <alignment horizontal="center" vertical="center"/>
      <protection/>
    </xf>
    <xf numFmtId="164" fontId="12" fillId="2" borderId="0" xfId="22" applyFont="1" applyFill="1" applyBorder="1" applyAlignment="1">
      <alignment horizontal="left" vertical="center" wrapText="1"/>
      <protection/>
    </xf>
    <xf numFmtId="164" fontId="14" fillId="4" borderId="20" xfId="22" applyFont="1" applyFill="1" applyBorder="1" applyAlignment="1">
      <alignment vertical="center"/>
      <protection/>
    </xf>
    <xf numFmtId="164" fontId="14" fillId="4" borderId="21" xfId="22" applyFont="1" applyFill="1" applyBorder="1" applyAlignment="1">
      <alignment vertical="center"/>
      <protection/>
    </xf>
    <xf numFmtId="164" fontId="14" fillId="4" borderId="22" xfId="22" applyFont="1" applyFill="1" applyBorder="1" applyAlignment="1">
      <alignment vertical="center"/>
      <protection/>
    </xf>
    <xf numFmtId="164" fontId="14" fillId="4" borderId="0" xfId="22" applyFont="1" applyFill="1" applyBorder="1" applyAlignment="1">
      <alignment vertical="center"/>
      <protection/>
    </xf>
    <xf numFmtId="164" fontId="14" fillId="4" borderId="23" xfId="22" applyFont="1" applyFill="1" applyBorder="1" applyAlignment="1">
      <alignment vertical="center"/>
      <protection/>
    </xf>
    <xf numFmtId="164" fontId="14" fillId="2" borderId="20" xfId="22" applyFont="1" applyFill="1" applyBorder="1" applyAlignment="1">
      <alignment vertical="center"/>
      <protection/>
    </xf>
    <xf numFmtId="164" fontId="14" fillId="2" borderId="21" xfId="22" applyFont="1" applyFill="1" applyBorder="1" applyAlignment="1">
      <alignment vertical="center"/>
      <protection/>
    </xf>
    <xf numFmtId="164" fontId="14" fillId="2" borderId="22" xfId="22" applyFont="1" applyFill="1" applyBorder="1" applyAlignment="1">
      <alignment vertical="center"/>
      <protection/>
    </xf>
    <xf numFmtId="164" fontId="14" fillId="2" borderId="0" xfId="22" applyFont="1" applyFill="1" applyBorder="1" applyAlignment="1">
      <alignment vertical="center"/>
      <protection/>
    </xf>
    <xf numFmtId="164" fontId="14" fillId="2" borderId="23" xfId="22" applyFont="1" applyFill="1" applyBorder="1" applyAlignment="1">
      <alignment vertical="center"/>
      <protection/>
    </xf>
    <xf numFmtId="167" fontId="12" fillId="0" borderId="20" xfId="22" applyNumberFormat="1" applyFont="1" applyFill="1" applyBorder="1" applyAlignment="1">
      <alignment horizontal="center" vertical="center"/>
      <protection/>
    </xf>
    <xf numFmtId="164" fontId="12" fillId="0" borderId="0" xfId="22" applyFont="1" applyFill="1" applyBorder="1" applyAlignment="1">
      <alignment vertical="center" wrapText="1"/>
      <protection/>
    </xf>
    <xf numFmtId="164" fontId="15" fillId="0" borderId="20" xfId="22" applyFont="1" applyFill="1" applyBorder="1" applyAlignment="1">
      <alignment vertical="center"/>
      <protection/>
    </xf>
    <xf numFmtId="164" fontId="15" fillId="2" borderId="0" xfId="22" applyFont="1" applyFill="1" applyBorder="1" applyAlignment="1">
      <alignment vertical="center"/>
      <protection/>
    </xf>
    <xf numFmtId="164" fontId="15" fillId="2" borderId="22" xfId="22" applyFont="1" applyFill="1" applyBorder="1" applyAlignment="1">
      <alignment vertical="center"/>
      <protection/>
    </xf>
    <xf numFmtId="164" fontId="15" fillId="2" borderId="21" xfId="22" applyFont="1" applyFill="1" applyBorder="1" applyAlignment="1">
      <alignment vertical="center"/>
      <protection/>
    </xf>
    <xf numFmtId="164" fontId="15" fillId="2" borderId="23" xfId="22" applyFont="1" applyFill="1" applyBorder="1" applyAlignment="1">
      <alignment vertical="center"/>
      <protection/>
    </xf>
    <xf numFmtId="164" fontId="12" fillId="2" borderId="0" xfId="22" applyFont="1" applyFill="1" applyBorder="1" applyAlignment="1">
      <alignment vertical="center" wrapText="1"/>
      <protection/>
    </xf>
    <xf numFmtId="164" fontId="0" fillId="0" borderId="20" xfId="0" applyBorder="1" applyAlignment="1">
      <alignment/>
    </xf>
    <xf numFmtId="164" fontId="0" fillId="0" borderId="0" xfId="0" applyBorder="1" applyAlignment="1">
      <alignment/>
    </xf>
    <xf numFmtId="164" fontId="15" fillId="4" borderId="0" xfId="22" applyFont="1" applyFill="1" applyBorder="1" applyAlignment="1">
      <alignment vertical="center"/>
      <protection/>
    </xf>
    <xf numFmtId="164" fontId="15" fillId="0" borderId="0" xfId="22" applyFont="1" applyFill="1" applyBorder="1" applyAlignment="1">
      <alignment vertical="center"/>
      <protection/>
    </xf>
    <xf numFmtId="164" fontId="16" fillId="0" borderId="0" xfId="0" applyFont="1" applyAlignment="1">
      <alignment/>
    </xf>
    <xf numFmtId="164" fontId="15" fillId="4" borderId="20" xfId="22" applyFont="1" applyFill="1" applyBorder="1" applyAlignment="1">
      <alignment vertical="center"/>
      <protection/>
    </xf>
    <xf numFmtId="164" fontId="15" fillId="4" borderId="21" xfId="22" applyFont="1" applyFill="1" applyBorder="1" applyAlignment="1">
      <alignment vertical="center"/>
      <protection/>
    </xf>
    <xf numFmtId="164" fontId="15" fillId="4" borderId="22" xfId="22" applyFont="1" applyFill="1" applyBorder="1" applyAlignment="1">
      <alignment vertical="center"/>
      <protection/>
    </xf>
    <xf numFmtId="164" fontId="15" fillId="2" borderId="20" xfId="22" applyFont="1" applyFill="1" applyBorder="1" applyAlignment="1">
      <alignment vertical="center"/>
      <protection/>
    </xf>
    <xf numFmtId="164" fontId="15" fillId="4" borderId="23" xfId="22" applyFont="1" applyFill="1" applyBorder="1" applyAlignment="1">
      <alignment vertical="center"/>
      <protection/>
    </xf>
    <xf numFmtId="164" fontId="13" fillId="2" borderId="0" xfId="22" applyFont="1" applyFill="1" applyBorder="1" applyAlignment="1">
      <alignment vertical="center"/>
      <protection/>
    </xf>
    <xf numFmtId="167" fontId="12" fillId="2" borderId="24" xfId="22" applyNumberFormat="1" applyFont="1" applyFill="1" applyBorder="1" applyAlignment="1">
      <alignment horizontal="center" vertical="center"/>
      <protection/>
    </xf>
    <xf numFmtId="164" fontId="13" fillId="2" borderId="25" xfId="22" applyFont="1" applyFill="1" applyBorder="1" applyAlignment="1">
      <alignment vertical="center"/>
      <protection/>
    </xf>
    <xf numFmtId="164" fontId="15" fillId="2" borderId="24" xfId="22" applyFont="1" applyFill="1" applyBorder="1" applyAlignment="1">
      <alignment vertical="center"/>
      <protection/>
    </xf>
    <xf numFmtId="164" fontId="15" fillId="2" borderId="26" xfId="22" applyFont="1" applyFill="1" applyBorder="1" applyAlignment="1">
      <alignment vertical="center"/>
      <protection/>
    </xf>
    <xf numFmtId="164" fontId="15" fillId="2" borderId="27" xfId="22" applyFont="1" applyFill="1" applyBorder="1" applyAlignment="1">
      <alignment vertical="center"/>
      <protection/>
    </xf>
    <xf numFmtId="164" fontId="15" fillId="2" borderId="25" xfId="22" applyFont="1" applyFill="1" applyBorder="1" applyAlignment="1">
      <alignment vertical="center"/>
      <protection/>
    </xf>
    <xf numFmtId="164" fontId="15" fillId="2" borderId="28" xfId="22" applyFont="1" applyFill="1" applyBorder="1" applyAlignment="1">
      <alignment vertical="center"/>
      <protection/>
    </xf>
    <xf numFmtId="164" fontId="17" fillId="3" borderId="29" xfId="0" applyFont="1" applyFill="1" applyBorder="1" applyAlignment="1">
      <alignment horizontal="center" vertical="center"/>
    </xf>
    <xf numFmtId="164" fontId="17" fillId="3" borderId="30" xfId="0" applyFont="1" applyFill="1" applyBorder="1" applyAlignment="1">
      <alignment horizontal="center" vertical="center"/>
    </xf>
    <xf numFmtId="164" fontId="0" fillId="3" borderId="31" xfId="0" applyFont="1" applyFill="1" applyBorder="1" applyAlignment="1">
      <alignment horizontal="center" vertical="center"/>
    </xf>
    <xf numFmtId="164" fontId="0" fillId="3" borderId="0" xfId="0" applyFont="1" applyFill="1" applyBorder="1" applyAlignment="1">
      <alignment horizontal="center" vertical="center"/>
    </xf>
    <xf numFmtId="164" fontId="0" fillId="0" borderId="32" xfId="0" applyBorder="1" applyAlignment="1">
      <alignment/>
    </xf>
    <xf numFmtId="164" fontId="17" fillId="2" borderId="20" xfId="0" applyFont="1" applyFill="1" applyBorder="1" applyAlignment="1">
      <alignment horizontal="center" vertical="center"/>
    </xf>
    <xf numFmtId="164" fontId="0" fillId="2" borderId="0" xfId="0" applyFont="1" applyFill="1" applyAlignment="1">
      <alignment vertical="center"/>
    </xf>
    <xf numFmtId="164" fontId="0" fillId="2" borderId="33" xfId="0" applyFont="1" applyFill="1" applyBorder="1" applyAlignment="1">
      <alignment vertical="center"/>
    </xf>
    <xf numFmtId="164" fontId="0" fillId="2" borderId="34" xfId="0" applyFont="1" applyFill="1" applyBorder="1" applyAlignment="1">
      <alignment vertical="center"/>
    </xf>
    <xf numFmtId="164" fontId="0" fillId="2" borderId="35" xfId="0" applyFont="1" applyFill="1" applyBorder="1" applyAlignment="1">
      <alignment vertical="center"/>
    </xf>
    <xf numFmtId="164" fontId="0" fillId="2" borderId="36" xfId="0" applyFont="1" applyFill="1" applyBorder="1" applyAlignment="1">
      <alignment vertical="center"/>
    </xf>
    <xf numFmtId="164" fontId="0" fillId="2" borderId="37" xfId="0" applyFont="1" applyFill="1" applyBorder="1" applyAlignment="1">
      <alignment vertical="center"/>
    </xf>
    <xf numFmtId="164" fontId="0" fillId="2" borderId="0" xfId="0" applyFont="1" applyFill="1" applyBorder="1" applyAlignment="1">
      <alignment vertical="center"/>
    </xf>
    <xf numFmtId="164" fontId="17" fillId="2" borderId="0" xfId="0" applyFont="1" applyFill="1" applyAlignment="1">
      <alignment vertical="center" wrapText="1"/>
    </xf>
    <xf numFmtId="164" fontId="18" fillId="4" borderId="32" xfId="0" applyFont="1" applyFill="1" applyBorder="1" applyAlignment="1">
      <alignment vertical="center"/>
    </xf>
    <xf numFmtId="164" fontId="18" fillId="4" borderId="34" xfId="0" applyFont="1" applyFill="1" applyBorder="1" applyAlignment="1">
      <alignment vertical="center"/>
    </xf>
    <xf numFmtId="164" fontId="19" fillId="4" borderId="0" xfId="0" applyFont="1" applyFill="1" applyAlignment="1">
      <alignment vertical="center"/>
    </xf>
    <xf numFmtId="164" fontId="19" fillId="4" borderId="34" xfId="0" applyFont="1" applyFill="1" applyBorder="1" applyAlignment="1">
      <alignment vertical="center"/>
    </xf>
    <xf numFmtId="164" fontId="19" fillId="4" borderId="37" xfId="0" applyFont="1" applyFill="1" applyBorder="1" applyAlignment="1">
      <alignment vertical="center"/>
    </xf>
    <xf numFmtId="164" fontId="19" fillId="4" borderId="0" xfId="0" applyFont="1" applyFill="1" applyBorder="1" applyAlignment="1">
      <alignment vertical="center"/>
    </xf>
    <xf numFmtId="164" fontId="19" fillId="2" borderId="32" xfId="0" applyFont="1" applyFill="1" applyBorder="1" applyAlignment="1">
      <alignment vertical="center"/>
    </xf>
    <xf numFmtId="164" fontId="19" fillId="2" borderId="34" xfId="0" applyFont="1" applyFill="1" applyBorder="1" applyAlignment="1">
      <alignment vertical="center"/>
    </xf>
    <xf numFmtId="164" fontId="19" fillId="2" borderId="0" xfId="0" applyFont="1" applyFill="1" applyAlignment="1">
      <alignment vertical="center"/>
    </xf>
    <xf numFmtId="164" fontId="19" fillId="2" borderId="37" xfId="0" applyFont="1" applyFill="1" applyBorder="1" applyAlignment="1">
      <alignment vertical="center"/>
    </xf>
    <xf numFmtId="164" fontId="19" fillId="2" borderId="38" xfId="0" applyFont="1" applyFill="1" applyBorder="1" applyAlignment="1">
      <alignment vertical="center"/>
    </xf>
    <xf numFmtId="164" fontId="18" fillId="4" borderId="0" xfId="0" applyFont="1" applyFill="1" applyAlignment="1">
      <alignment vertical="center"/>
    </xf>
    <xf numFmtId="164" fontId="17" fillId="0" borderId="20" xfId="0" applyFont="1" applyBorder="1" applyAlignment="1">
      <alignment horizontal="center" vertical="center"/>
    </xf>
    <xf numFmtId="164" fontId="20" fillId="0" borderId="0" xfId="0" applyFont="1" applyAlignment="1">
      <alignment vertical="center" wrapText="1"/>
    </xf>
    <xf numFmtId="164" fontId="18" fillId="0" borderId="32" xfId="0" applyFont="1" applyBorder="1" applyAlignment="1">
      <alignment vertical="center"/>
    </xf>
    <xf numFmtId="164" fontId="18" fillId="2" borderId="0" xfId="0" applyFont="1" applyFill="1" applyAlignment="1">
      <alignment vertical="center"/>
    </xf>
    <xf numFmtId="164" fontId="18" fillId="2" borderId="0" xfId="0" applyFont="1" applyFill="1" applyBorder="1" applyAlignment="1">
      <alignment vertical="center"/>
    </xf>
    <xf numFmtId="164" fontId="18" fillId="2" borderId="37" xfId="0" applyFont="1" applyFill="1" applyBorder="1" applyAlignment="1">
      <alignment vertical="center"/>
    </xf>
    <xf numFmtId="164" fontId="18" fillId="2" borderId="38" xfId="0" applyFont="1" applyFill="1" applyBorder="1" applyAlignment="1">
      <alignment vertical="center"/>
    </xf>
    <xf numFmtId="164" fontId="0" fillId="4" borderId="32" xfId="0" applyFont="1" applyFill="1" applyBorder="1" applyAlignment="1">
      <alignment vertical="center"/>
    </xf>
    <xf numFmtId="164" fontId="20" fillId="4" borderId="0" xfId="0" applyFont="1" applyFill="1" applyAlignment="1">
      <alignment/>
    </xf>
    <xf numFmtId="164" fontId="18" fillId="2" borderId="34" xfId="0" applyFont="1" applyFill="1" applyBorder="1" applyAlignment="1">
      <alignment vertical="center"/>
    </xf>
    <xf numFmtId="164" fontId="20" fillId="0" borderId="38" xfId="0" applyFont="1" applyBorder="1" applyAlignment="1">
      <alignment vertical="center" wrapText="1"/>
    </xf>
    <xf numFmtId="164" fontId="0" fillId="0" borderId="0" xfId="0" applyFont="1" applyBorder="1" applyAlignment="1">
      <alignment vertical="center"/>
    </xf>
    <xf numFmtId="164" fontId="20" fillId="0" borderId="0" xfId="0" applyFont="1" applyAlignment="1">
      <alignment/>
    </xf>
    <xf numFmtId="164" fontId="20" fillId="0" borderId="0" xfId="0" applyFont="1" applyAlignment="1">
      <alignment vertical="center"/>
    </xf>
    <xf numFmtId="164" fontId="17" fillId="0" borderId="0" xfId="0" applyFont="1" applyAlignment="1">
      <alignment vertical="center"/>
    </xf>
    <xf numFmtId="164" fontId="0" fillId="0" borderId="32" xfId="0" applyFont="1" applyBorder="1" applyAlignment="1">
      <alignment vertical="center"/>
    </xf>
    <xf numFmtId="164" fontId="17" fillId="2" borderId="38" xfId="0" applyFont="1" applyFill="1" applyBorder="1" applyAlignment="1">
      <alignment vertical="center" wrapText="1"/>
    </xf>
    <xf numFmtId="164" fontId="18" fillId="0" borderId="0" xfId="0" applyFont="1" applyBorder="1" applyAlignment="1">
      <alignment vertical="center"/>
    </xf>
    <xf numFmtId="164" fontId="18" fillId="0" borderId="0" xfId="0" applyFont="1" applyFill="1" applyBorder="1" applyAlignment="1">
      <alignment vertical="center"/>
    </xf>
    <xf numFmtId="164" fontId="16" fillId="2" borderId="38" xfId="0" applyFont="1" applyFill="1" applyBorder="1" applyAlignment="1">
      <alignment vertical="center" wrapText="1"/>
    </xf>
    <xf numFmtId="164" fontId="15" fillId="0" borderId="0" xfId="0" applyFont="1" applyBorder="1" applyAlignment="1">
      <alignment vertical="center"/>
    </xf>
    <xf numFmtId="164" fontId="15" fillId="2" borderId="34" xfId="0" applyFont="1" applyFill="1" applyBorder="1" applyAlignment="1">
      <alignment vertical="center"/>
    </xf>
    <xf numFmtId="164" fontId="15" fillId="2" borderId="0" xfId="0" applyFont="1" applyFill="1" applyAlignment="1">
      <alignment vertical="center"/>
    </xf>
    <xf numFmtId="164" fontId="15" fillId="2" borderId="37" xfId="0" applyFont="1" applyFill="1" applyBorder="1" applyAlignment="1">
      <alignment vertical="center"/>
    </xf>
    <xf numFmtId="164" fontId="15" fillId="2" borderId="0" xfId="0" applyFont="1" applyFill="1" applyBorder="1" applyAlignment="1">
      <alignment vertical="center"/>
    </xf>
    <xf numFmtId="164" fontId="15" fillId="4" borderId="0" xfId="0" applyFont="1" applyFill="1" applyAlignment="1">
      <alignment vertical="center"/>
    </xf>
    <xf numFmtId="164" fontId="18" fillId="4" borderId="37" xfId="0" applyFont="1" applyFill="1" applyBorder="1" applyAlignment="1">
      <alignment vertical="center"/>
    </xf>
    <xf numFmtId="164" fontId="18" fillId="4" borderId="38" xfId="0" applyFont="1" applyFill="1" applyBorder="1" applyAlignment="1">
      <alignment vertical="center"/>
    </xf>
    <xf numFmtId="164" fontId="15" fillId="2" borderId="38" xfId="0" applyFont="1" applyFill="1" applyBorder="1" applyAlignment="1">
      <alignment vertical="center"/>
    </xf>
    <xf numFmtId="164" fontId="15" fillId="4" borderId="32" xfId="0" applyFont="1" applyFill="1" applyBorder="1" applyAlignment="1">
      <alignment vertical="center"/>
    </xf>
    <xf numFmtId="164" fontId="15" fillId="4" borderId="34" xfId="0" applyFont="1" applyFill="1" applyBorder="1" applyAlignment="1">
      <alignment vertical="center"/>
    </xf>
    <xf numFmtId="164" fontId="16" fillId="2" borderId="20" xfId="0" applyFont="1" applyFill="1" applyBorder="1" applyAlignment="1">
      <alignment horizontal="center" vertical="center"/>
    </xf>
    <xf numFmtId="164" fontId="21" fillId="2" borderId="39" xfId="0" applyFont="1" applyFill="1" applyBorder="1" applyAlignment="1">
      <alignment vertical="center"/>
    </xf>
    <xf numFmtId="164" fontId="15" fillId="2" borderId="40" xfId="0" applyFont="1" applyFill="1" applyBorder="1" applyAlignment="1">
      <alignment vertical="center"/>
    </xf>
    <xf numFmtId="164" fontId="15" fillId="2" borderId="41" xfId="0" applyFont="1" applyFill="1" applyBorder="1" applyAlignment="1">
      <alignment vertical="center"/>
    </xf>
    <xf numFmtId="164" fontId="15" fillId="2" borderId="31" xfId="0" applyFont="1" applyFill="1" applyBorder="1" applyAlignment="1">
      <alignment vertical="center"/>
    </xf>
    <xf numFmtId="164" fontId="0" fillId="0" borderId="42" xfId="0" applyBorder="1" applyAlignment="1">
      <alignment/>
    </xf>
    <xf numFmtId="164" fontId="17" fillId="3" borderId="12" xfId="0" applyFont="1" applyFill="1" applyBorder="1" applyAlignment="1">
      <alignment horizontal="center" vertical="center"/>
    </xf>
    <xf numFmtId="164" fontId="17" fillId="4" borderId="43" xfId="0" applyFont="1" applyFill="1" applyBorder="1" applyAlignment="1">
      <alignment horizontal="center" vertical="center"/>
    </xf>
    <xf numFmtId="164" fontId="0" fillId="3" borderId="44" xfId="0" applyFont="1" applyFill="1" applyBorder="1" applyAlignment="1">
      <alignment horizontal="center" vertical="center"/>
    </xf>
    <xf numFmtId="164" fontId="0" fillId="3" borderId="2" xfId="0" applyFont="1" applyFill="1" applyBorder="1" applyAlignment="1">
      <alignment horizontal="center" vertical="center"/>
    </xf>
    <xf numFmtId="164" fontId="0" fillId="3" borderId="45" xfId="0" applyFont="1" applyFill="1" applyBorder="1" applyAlignment="1">
      <alignment horizontal="center" vertical="center"/>
    </xf>
    <xf numFmtId="164" fontId="17" fillId="2" borderId="12" xfId="0" applyFont="1" applyFill="1" applyBorder="1" applyAlignment="1">
      <alignment horizontal="center" vertical="center"/>
    </xf>
    <xf numFmtId="164" fontId="0" fillId="2" borderId="11" xfId="0" applyFont="1" applyFill="1" applyBorder="1" applyAlignment="1">
      <alignment vertical="center"/>
    </xf>
    <xf numFmtId="164" fontId="0" fillId="2" borderId="46" xfId="0" applyFont="1" applyFill="1" applyBorder="1" applyAlignment="1">
      <alignment vertical="center"/>
    </xf>
    <xf numFmtId="164" fontId="0" fillId="2" borderId="47" xfId="0" applyFont="1" applyFill="1" applyBorder="1" applyAlignment="1">
      <alignment vertical="center"/>
    </xf>
    <xf numFmtId="164" fontId="17" fillId="2" borderId="0" xfId="0" applyFont="1" applyFill="1" applyBorder="1" applyAlignment="1">
      <alignment vertical="center" wrapText="1"/>
    </xf>
    <xf numFmtId="164" fontId="18" fillId="4" borderId="46" xfId="0" applyFont="1" applyFill="1" applyBorder="1" applyAlignment="1">
      <alignment vertical="center"/>
    </xf>
    <xf numFmtId="164" fontId="19" fillId="4" borderId="47" xfId="0" applyFont="1" applyFill="1" applyBorder="1" applyAlignment="1">
      <alignment vertical="center"/>
    </xf>
    <xf numFmtId="164" fontId="19" fillId="2" borderId="46" xfId="0" applyFont="1" applyFill="1" applyBorder="1" applyAlignment="1">
      <alignment vertical="center"/>
    </xf>
    <xf numFmtId="164" fontId="19" fillId="2" borderId="0" xfId="0" applyFont="1" applyFill="1" applyBorder="1" applyAlignment="1">
      <alignment vertical="center"/>
    </xf>
    <xf numFmtId="164" fontId="19" fillId="2" borderId="47" xfId="0" applyFont="1" applyFill="1" applyBorder="1" applyAlignment="1">
      <alignment vertical="center"/>
    </xf>
    <xf numFmtId="164" fontId="18" fillId="4" borderId="0" xfId="0" applyFont="1" applyFill="1" applyBorder="1" applyAlignment="1">
      <alignment vertical="center"/>
    </xf>
    <xf numFmtId="164" fontId="0" fillId="0" borderId="0" xfId="0" applyFont="1" applyBorder="1" applyAlignment="1">
      <alignment vertical="center" wrapText="1"/>
    </xf>
    <xf numFmtId="164" fontId="18" fillId="2" borderId="46" xfId="0" applyFont="1" applyFill="1" applyBorder="1" applyAlignment="1">
      <alignment vertical="center"/>
    </xf>
    <xf numFmtId="164" fontId="0" fillId="2" borderId="0" xfId="0" applyFont="1" applyFill="1" applyBorder="1" applyAlignment="1">
      <alignment/>
    </xf>
    <xf numFmtId="164" fontId="18" fillId="2" borderId="47" xfId="0" applyFont="1" applyFill="1" applyBorder="1" applyAlignment="1">
      <alignment vertical="center"/>
    </xf>
    <xf numFmtId="164" fontId="17" fillId="0" borderId="0" xfId="0" applyFont="1" applyBorder="1" applyAlignment="1">
      <alignment/>
    </xf>
    <xf numFmtId="164" fontId="18" fillId="4" borderId="47" xfId="0" applyFont="1" applyFill="1" applyBorder="1" applyAlignment="1">
      <alignment vertical="center"/>
    </xf>
    <xf numFmtId="164" fontId="0" fillId="2" borderId="0" xfId="0" applyFill="1" applyAlignment="1">
      <alignment/>
    </xf>
    <xf numFmtId="164" fontId="0" fillId="2" borderId="47" xfId="0" applyFont="1" applyFill="1" applyBorder="1" applyAlignment="1">
      <alignment/>
    </xf>
    <xf numFmtId="164" fontId="0" fillId="0" borderId="0" xfId="0" applyFont="1" applyBorder="1" applyAlignment="1">
      <alignment/>
    </xf>
    <xf numFmtId="164" fontId="0" fillId="4" borderId="0" xfId="0" applyFont="1" applyFill="1" applyBorder="1" applyAlignment="1">
      <alignment/>
    </xf>
    <xf numFmtId="164" fontId="17" fillId="2" borderId="24" xfId="0" applyFont="1" applyFill="1" applyBorder="1" applyAlignment="1">
      <alignment horizontal="center" vertical="center"/>
    </xf>
    <xf numFmtId="164" fontId="0" fillId="2" borderId="25" xfId="0" applyFont="1" applyFill="1" applyBorder="1" applyAlignment="1">
      <alignment vertical="center"/>
    </xf>
    <xf numFmtId="164" fontId="18" fillId="2" borderId="48" xfId="0" applyFont="1" applyFill="1" applyBorder="1" applyAlignment="1">
      <alignment vertical="center"/>
    </xf>
    <xf numFmtId="164" fontId="18" fillId="2" borderId="49" xfId="0" applyFont="1" applyFill="1" applyBorder="1" applyAlignment="1">
      <alignment vertical="center"/>
    </xf>
    <xf numFmtId="164" fontId="18" fillId="2" borderId="1" xfId="0" applyFont="1" applyFill="1" applyBorder="1" applyAlignment="1">
      <alignment vertical="center"/>
    </xf>
    <xf numFmtId="164" fontId="18" fillId="2" borderId="50" xfId="0" applyFont="1" applyFill="1" applyBorder="1" applyAlignment="1">
      <alignment vertical="center"/>
    </xf>
    <xf numFmtId="164" fontId="18" fillId="2" borderId="51" xfId="0" applyFont="1" applyFill="1" applyBorder="1" applyAlignment="1">
      <alignment vertical="center"/>
    </xf>
  </cellXfs>
  <cellStyles count="10">
    <cellStyle name="Normal" xfId="0"/>
    <cellStyle name="Comma" xfId="15"/>
    <cellStyle name="Comma [0]" xfId="16"/>
    <cellStyle name="Currency" xfId="17"/>
    <cellStyle name="Currency [0]" xfId="18"/>
    <cellStyle name="Percent" xfId="19"/>
    <cellStyle name="Normal 3" xfId="20"/>
    <cellStyle name="Normal 5" xfId="21"/>
    <cellStyle name="Normal_Planilha - Rede Coletrora 44 Casas" xfId="22"/>
    <cellStyle name="Separador de milhares_Adi Faz Quissam ofici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38100</xdr:rowOff>
    </xdr:from>
    <xdr:to>
      <xdr:col>1</xdr:col>
      <xdr:colOff>276225</xdr:colOff>
      <xdr:row>5</xdr:row>
      <xdr:rowOff>266700</xdr:rowOff>
    </xdr:to>
    <xdr:pic>
      <xdr:nvPicPr>
        <xdr:cNvPr id="1" name="Picture 1"/>
        <xdr:cNvPicPr preferRelativeResize="1">
          <a:picLocks noChangeAspect="1"/>
        </xdr:cNvPicPr>
      </xdr:nvPicPr>
      <xdr:blipFill>
        <a:blip r:embed="rId1"/>
        <a:stretch>
          <a:fillRect/>
        </a:stretch>
      </xdr:blipFill>
      <xdr:spPr>
        <a:xfrm>
          <a:off x="95250" y="361950"/>
          <a:ext cx="476250" cy="628650"/>
        </a:xfrm>
        <a:prstGeom prst="rect">
          <a:avLst/>
        </a:prstGeom>
        <a:blipFill>
          <a:blip r:embed=""/>
          <a:srcRect/>
          <a:stretch>
            <a:fillRect/>
          </a:stretch>
        </a:blipFill>
        <a:ln w="9525" cmpd="sng">
          <a:noFill/>
        </a:ln>
      </xdr:spPr>
    </xdr:pic>
    <xdr:clientData/>
  </xdr:twoCellAnchor>
  <xdr:twoCellAnchor>
    <xdr:from>
      <xdr:col>1</xdr:col>
      <xdr:colOff>466725</xdr:colOff>
      <xdr:row>2</xdr:row>
      <xdr:rowOff>0</xdr:rowOff>
    </xdr:from>
    <xdr:to>
      <xdr:col>4</xdr:col>
      <xdr:colOff>57150</xdr:colOff>
      <xdr:row>5</xdr:row>
      <xdr:rowOff>152400</xdr:rowOff>
    </xdr:to>
    <xdr:pic>
      <xdr:nvPicPr>
        <xdr:cNvPr id="2" name="Picture 2"/>
        <xdr:cNvPicPr preferRelativeResize="1">
          <a:picLocks noChangeAspect="1"/>
        </xdr:cNvPicPr>
      </xdr:nvPicPr>
      <xdr:blipFill>
        <a:blip r:embed="rId2"/>
        <a:stretch>
          <a:fillRect/>
        </a:stretch>
      </xdr:blipFill>
      <xdr:spPr>
        <a:xfrm>
          <a:off x="762000" y="323850"/>
          <a:ext cx="2628900" cy="552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L96"/>
  <sheetViews>
    <sheetView showGridLines="0" tabSelected="1" workbookViewId="0" topLeftCell="A1">
      <selection activeCell="A1" sqref="A1"/>
    </sheetView>
  </sheetViews>
  <sheetFormatPr defaultColWidth="9.140625" defaultRowHeight="12.75" customHeight="1"/>
  <cols>
    <col min="1" max="1" width="4.421875" style="1" customWidth="1"/>
    <col min="2" max="2" width="13.140625" style="1" customWidth="1"/>
    <col min="3" max="3" width="23.421875" style="2" customWidth="1"/>
    <col min="4" max="4" width="9.00390625" style="1" customWidth="1"/>
    <col min="5" max="5" width="10.140625" style="3" customWidth="1"/>
    <col min="6" max="6" width="12.7109375" style="4" customWidth="1"/>
    <col min="7" max="7" width="12.57421875" style="5" customWidth="1"/>
    <col min="8" max="8" width="34.28125" style="6" customWidth="1"/>
    <col min="9" max="9" width="5.421875" style="7" hidden="1" customWidth="1"/>
    <col min="10" max="10" width="9.00390625" style="7" customWidth="1"/>
    <col min="11" max="16384" width="9.140625" style="7" customWidth="1"/>
  </cols>
  <sheetData>
    <row r="3" spans="1:8" s="16" customFormat="1" ht="10.5" customHeight="1">
      <c r="A3" s="8"/>
      <c r="B3" s="9"/>
      <c r="C3" s="10"/>
      <c r="D3" s="11"/>
      <c r="E3" s="12"/>
      <c r="F3" s="13"/>
      <c r="G3" s="14"/>
      <c r="H3" s="15"/>
    </row>
    <row r="4" spans="1:9" s="16" customFormat="1" ht="10.5" customHeight="1">
      <c r="A4" s="8"/>
      <c r="B4" s="9"/>
      <c r="C4" s="10"/>
      <c r="D4" s="11"/>
      <c r="E4" s="11"/>
      <c r="F4" s="4"/>
      <c r="G4" s="17"/>
      <c r="H4" s="17"/>
      <c r="I4" s="17"/>
    </row>
    <row r="5" spans="1:9" s="16" customFormat="1" ht="10.5" customHeight="1">
      <c r="A5" s="8"/>
      <c r="B5" s="9"/>
      <c r="C5" s="10"/>
      <c r="D5" s="11"/>
      <c r="E5" s="12"/>
      <c r="F5" s="13"/>
      <c r="G5" s="17"/>
      <c r="H5" s="17"/>
      <c r="I5" s="17"/>
    </row>
    <row r="6" spans="1:9" s="16" customFormat="1" ht="24.75" customHeight="1">
      <c r="A6" s="8"/>
      <c r="B6" s="9"/>
      <c r="C6" s="10"/>
      <c r="D6" s="11"/>
      <c r="E6" s="12"/>
      <c r="F6" s="13"/>
      <c r="G6" s="17"/>
      <c r="H6" s="17"/>
      <c r="I6" s="17"/>
    </row>
    <row r="7" spans="1:9" s="21" customFormat="1" ht="15" customHeight="1">
      <c r="A7" s="18" t="s">
        <v>0</v>
      </c>
      <c r="B7" s="18"/>
      <c r="C7" s="18"/>
      <c r="D7" s="18"/>
      <c r="E7" s="18"/>
      <c r="F7" s="18"/>
      <c r="G7" s="18"/>
      <c r="H7" s="19"/>
      <c r="I7" s="20"/>
    </row>
    <row r="8" spans="1:9" s="21" customFormat="1" ht="15" customHeight="1">
      <c r="A8" s="18"/>
      <c r="B8" s="18"/>
      <c r="C8" s="18"/>
      <c r="D8" s="18"/>
      <c r="E8" s="18"/>
      <c r="F8" s="18"/>
      <c r="G8" s="18"/>
      <c r="H8" s="19"/>
      <c r="I8" s="20"/>
    </row>
    <row r="9" spans="1:9" s="21" customFormat="1" ht="10.5" customHeight="1">
      <c r="A9" s="1"/>
      <c r="B9" s="1"/>
      <c r="C9" s="22" t="s">
        <v>1</v>
      </c>
      <c r="D9" s="22"/>
      <c r="E9" s="22"/>
      <c r="F9" s="22"/>
      <c r="G9" s="22"/>
      <c r="H9" s="19"/>
      <c r="I9" s="20"/>
    </row>
    <row r="10" spans="1:8" ht="15" customHeight="1">
      <c r="A10" s="23" t="s">
        <v>2</v>
      </c>
      <c r="B10" s="23" t="s">
        <v>3</v>
      </c>
      <c r="C10" s="24" t="s">
        <v>4</v>
      </c>
      <c r="D10" s="23" t="s">
        <v>5</v>
      </c>
      <c r="E10" s="25" t="s">
        <v>6</v>
      </c>
      <c r="F10" s="26" t="s">
        <v>7</v>
      </c>
      <c r="G10" s="27" t="s">
        <v>8</v>
      </c>
      <c r="H10" s="28" t="s">
        <v>9</v>
      </c>
    </row>
    <row r="11" spans="1:8" ht="14.25" customHeight="1">
      <c r="A11" s="29" t="s">
        <v>10</v>
      </c>
      <c r="B11" s="30"/>
      <c r="C11" s="31" t="s">
        <v>11</v>
      </c>
      <c r="D11" s="32"/>
      <c r="E11" s="32"/>
      <c r="F11" s="32"/>
      <c r="G11" s="33">
        <f>SUM(G12:G18)</f>
        <v>18021.05</v>
      </c>
      <c r="H11" s="34"/>
    </row>
    <row r="12" spans="1:8" ht="48" customHeight="1">
      <c r="A12" s="35" t="s">
        <v>12</v>
      </c>
      <c r="B12" s="36" t="s">
        <v>13</v>
      </c>
      <c r="C12" s="37" t="s">
        <v>14</v>
      </c>
      <c r="D12" s="38" t="s">
        <v>15</v>
      </c>
      <c r="E12" s="39">
        <f>(22+22+12.95+12.95)*1.95</f>
        <v>136.305</v>
      </c>
      <c r="F12" s="4">
        <v>13.47</v>
      </c>
      <c r="G12" s="13">
        <f aca="true" t="shared" si="0" ref="G12:G18">ROUND(E12*F12,2)</f>
        <v>1836.03</v>
      </c>
      <c r="H12" s="34" t="s">
        <v>16</v>
      </c>
    </row>
    <row r="13" spans="1:8" ht="138.75" customHeight="1">
      <c r="A13" s="35" t="s">
        <v>17</v>
      </c>
      <c r="B13" s="38" t="s">
        <v>18</v>
      </c>
      <c r="C13" s="37" t="s">
        <v>19</v>
      </c>
      <c r="D13" s="38" t="s">
        <v>15</v>
      </c>
      <c r="E13" s="39">
        <f>(23+10)*1.1</f>
        <v>36.300000000000004</v>
      </c>
      <c r="F13" s="4">
        <v>45.26</v>
      </c>
      <c r="G13" s="13">
        <f t="shared" si="0"/>
        <v>1642.94</v>
      </c>
      <c r="H13" s="34" t="s">
        <v>20</v>
      </c>
    </row>
    <row r="14" spans="1:8" ht="72" customHeight="1">
      <c r="A14" s="35" t="s">
        <v>21</v>
      </c>
      <c r="B14" s="36" t="s">
        <v>22</v>
      </c>
      <c r="C14" s="37" t="s">
        <v>23</v>
      </c>
      <c r="D14" s="38" t="s">
        <v>15</v>
      </c>
      <c r="E14" s="39">
        <f>6</f>
        <v>6</v>
      </c>
      <c r="F14" s="4">
        <v>318.3</v>
      </c>
      <c r="G14" s="13">
        <f t="shared" si="0"/>
        <v>1909.8</v>
      </c>
      <c r="H14" s="34" t="s">
        <v>24</v>
      </c>
    </row>
    <row r="15" spans="1:8" ht="36" customHeight="1">
      <c r="A15" s="35" t="s">
        <v>25</v>
      </c>
      <c r="B15" s="40" t="s">
        <v>26</v>
      </c>
      <c r="C15" s="41" t="s">
        <v>27</v>
      </c>
      <c r="D15" s="35" t="s">
        <v>28</v>
      </c>
      <c r="E15" s="39">
        <f>4*120-(16*2*4)</f>
        <v>352</v>
      </c>
      <c r="F15" s="4">
        <v>30.05</v>
      </c>
      <c r="G15" s="13">
        <f t="shared" si="0"/>
        <v>10577.6</v>
      </c>
      <c r="H15" s="42" t="s">
        <v>29</v>
      </c>
    </row>
    <row r="16" spans="1:8" ht="96" customHeight="1">
      <c r="A16" s="35" t="s">
        <v>30</v>
      </c>
      <c r="B16" s="40" t="s">
        <v>31</v>
      </c>
      <c r="C16" s="41" t="s">
        <v>32</v>
      </c>
      <c r="D16" s="43" t="s">
        <v>33</v>
      </c>
      <c r="E16" s="44">
        <f>26</f>
        <v>26</v>
      </c>
      <c r="F16" s="4">
        <v>45.8</v>
      </c>
      <c r="G16" s="13">
        <f t="shared" si="0"/>
        <v>1190.8</v>
      </c>
      <c r="H16" s="42" t="s">
        <v>34</v>
      </c>
    </row>
    <row r="17" spans="1:8" ht="84" customHeight="1">
      <c r="A17" s="35" t="s">
        <v>35</v>
      </c>
      <c r="B17" s="40" t="s">
        <v>36</v>
      </c>
      <c r="C17" s="41" t="s">
        <v>37</v>
      </c>
      <c r="D17" s="43" t="s">
        <v>33</v>
      </c>
      <c r="E17" s="44">
        <f>E16-4.13</f>
        <v>21.87</v>
      </c>
      <c r="F17" s="4">
        <v>28.29</v>
      </c>
      <c r="G17" s="13">
        <f t="shared" si="0"/>
        <v>618.7</v>
      </c>
      <c r="H17" s="42" t="s">
        <v>38</v>
      </c>
    </row>
    <row r="18" spans="1:8" ht="108" customHeight="1">
      <c r="A18" s="35" t="s">
        <v>39</v>
      </c>
      <c r="B18" s="36" t="s">
        <v>40</v>
      </c>
      <c r="C18" s="37" t="s">
        <v>41</v>
      </c>
      <c r="D18" s="38" t="s">
        <v>15</v>
      </c>
      <c r="E18" s="45">
        <v>26</v>
      </c>
      <c r="F18" s="4">
        <v>9.43</v>
      </c>
      <c r="G18" s="13">
        <f t="shared" si="0"/>
        <v>245.18</v>
      </c>
      <c r="H18" s="42" t="s">
        <v>42</v>
      </c>
    </row>
    <row r="19" spans="2:8" ht="13.5" customHeight="1">
      <c r="B19" s="40"/>
      <c r="C19" s="41"/>
      <c r="D19" s="43"/>
      <c r="E19" s="39"/>
      <c r="H19" s="46"/>
    </row>
    <row r="20" spans="1:7" ht="14.25" customHeight="1">
      <c r="A20" s="29" t="s">
        <v>43</v>
      </c>
      <c r="B20" s="30"/>
      <c r="C20" s="31" t="s">
        <v>44</v>
      </c>
      <c r="D20" s="32"/>
      <c r="E20" s="32"/>
      <c r="F20" s="32"/>
      <c r="G20" s="33">
        <f>SUM(G21)</f>
        <v>9923.87</v>
      </c>
    </row>
    <row r="21" spans="1:8" ht="132.75" customHeight="1">
      <c r="A21" s="47" t="s">
        <v>45</v>
      </c>
      <c r="B21" s="43" t="s">
        <v>46</v>
      </c>
      <c r="C21" s="48" t="s">
        <v>47</v>
      </c>
      <c r="D21" s="49" t="s">
        <v>15</v>
      </c>
      <c r="E21" s="50">
        <f>72.4*3</f>
        <v>217.20000000000002</v>
      </c>
      <c r="F21" s="4">
        <v>45.69</v>
      </c>
      <c r="G21" s="5">
        <f>ROUND(E21*F21,2)</f>
        <v>9923.87</v>
      </c>
      <c r="H21" s="46" t="s">
        <v>48</v>
      </c>
    </row>
    <row r="22" spans="1:8" ht="13.5" customHeight="1" hidden="1">
      <c r="A22" s="47"/>
      <c r="B22" s="43"/>
      <c r="C22" s="48"/>
      <c r="D22" s="49"/>
      <c r="E22" s="50"/>
      <c r="H22" s="46"/>
    </row>
    <row r="23" spans="1:8" ht="13.5" customHeight="1">
      <c r="A23" s="29" t="s">
        <v>49</v>
      </c>
      <c r="B23" s="51"/>
      <c r="C23" s="31" t="s">
        <v>50</v>
      </c>
      <c r="D23" s="52"/>
      <c r="E23" s="52"/>
      <c r="F23" s="52"/>
      <c r="G23" s="33">
        <f>SUM(G24:G29)</f>
        <v>18901.260000000002</v>
      </c>
      <c r="H23" s="53"/>
    </row>
    <row r="24" spans="1:8" s="58" customFormat="1" ht="211.5" customHeight="1">
      <c r="A24" s="35" t="s">
        <v>51</v>
      </c>
      <c r="B24" s="54" t="s">
        <v>52</v>
      </c>
      <c r="C24" s="55" t="s">
        <v>53</v>
      </c>
      <c r="D24" s="56" t="s">
        <v>54</v>
      </c>
      <c r="E24" s="43">
        <v>3</v>
      </c>
      <c r="F24" s="4">
        <v>955.02</v>
      </c>
      <c r="G24" s="13">
        <f aca="true" t="shared" si="1" ref="G24:G29">ROUND(E24*F24,2)</f>
        <v>2865.06</v>
      </c>
      <c r="H24" s="57" t="s">
        <v>55</v>
      </c>
    </row>
    <row r="25" spans="1:8" s="58" customFormat="1" ht="72" customHeight="1">
      <c r="A25" s="35" t="s">
        <v>56</v>
      </c>
      <c r="B25" s="36" t="s">
        <v>57</v>
      </c>
      <c r="C25" s="37" t="s">
        <v>58</v>
      </c>
      <c r="D25" s="38" t="s">
        <v>59</v>
      </c>
      <c r="E25" s="43">
        <v>2.7</v>
      </c>
      <c r="F25" s="4">
        <v>20.66</v>
      </c>
      <c r="G25" s="13">
        <f t="shared" si="1"/>
        <v>55.78</v>
      </c>
      <c r="H25" s="57" t="s">
        <v>60</v>
      </c>
    </row>
    <row r="26" spans="1:8" s="58" customFormat="1" ht="175.5" customHeight="1">
      <c r="A26" s="35" t="s">
        <v>61</v>
      </c>
      <c r="B26" s="40" t="s">
        <v>62</v>
      </c>
      <c r="C26" s="41" t="s">
        <v>63</v>
      </c>
      <c r="D26" s="43" t="s">
        <v>54</v>
      </c>
      <c r="E26" s="39">
        <v>3</v>
      </c>
      <c r="F26" s="4">
        <v>56.25</v>
      </c>
      <c r="G26" s="4">
        <f t="shared" si="1"/>
        <v>168.75</v>
      </c>
      <c r="H26" s="34" t="s">
        <v>64</v>
      </c>
    </row>
    <row r="27" spans="1:8" s="58" customFormat="1" ht="60" customHeight="1">
      <c r="A27" s="35" t="s">
        <v>65</v>
      </c>
      <c r="B27" s="40" t="s">
        <v>66</v>
      </c>
      <c r="C27" s="41" t="s">
        <v>67</v>
      </c>
      <c r="D27" s="43" t="s">
        <v>15</v>
      </c>
      <c r="E27" s="39">
        <f>31.2+6.6</f>
        <v>37.8</v>
      </c>
      <c r="F27" s="4">
        <v>82.32</v>
      </c>
      <c r="G27" s="4">
        <f t="shared" si="1"/>
        <v>3111.7</v>
      </c>
      <c r="H27" s="34" t="s">
        <v>68</v>
      </c>
    </row>
    <row r="28" spans="1:12" s="58" customFormat="1" ht="96" customHeight="1">
      <c r="A28" s="35" t="s">
        <v>69</v>
      </c>
      <c r="B28" s="36" t="s">
        <v>70</v>
      </c>
      <c r="C28" s="37" t="s">
        <v>71</v>
      </c>
      <c r="D28" s="38" t="s">
        <v>15</v>
      </c>
      <c r="E28" s="39">
        <f>2*1.2*13</f>
        <v>31.2</v>
      </c>
      <c r="F28" s="4">
        <v>337.89</v>
      </c>
      <c r="G28" s="4">
        <f t="shared" si="1"/>
        <v>10542.17</v>
      </c>
      <c r="H28" s="6" t="s">
        <v>72</v>
      </c>
      <c r="L28" s="59"/>
    </row>
    <row r="29" spans="1:8" s="58" customFormat="1" ht="84" customHeight="1">
      <c r="A29" s="35" t="s">
        <v>73</v>
      </c>
      <c r="B29" s="36" t="s">
        <v>74</v>
      </c>
      <c r="C29" s="37" t="s">
        <v>75</v>
      </c>
      <c r="D29" s="38" t="s">
        <v>15</v>
      </c>
      <c r="E29" s="50">
        <v>6.6</v>
      </c>
      <c r="F29" s="4">
        <v>326.94</v>
      </c>
      <c r="G29" s="4">
        <f t="shared" si="1"/>
        <v>2157.8</v>
      </c>
      <c r="H29" s="6" t="s">
        <v>76</v>
      </c>
    </row>
    <row r="30" spans="1:8" s="58" customFormat="1" ht="13.5" customHeight="1">
      <c r="A30" s="35"/>
      <c r="B30" s="40"/>
      <c r="C30" s="41"/>
      <c r="D30" s="43"/>
      <c r="E30" s="3"/>
      <c r="F30" s="4"/>
      <c r="G30" s="5"/>
      <c r="H30" s="6"/>
    </row>
    <row r="31" spans="1:7" ht="14.25" customHeight="1">
      <c r="A31" s="60" t="s">
        <v>77</v>
      </c>
      <c r="B31" s="30"/>
      <c r="C31" s="31" t="s">
        <v>78</v>
      </c>
      <c r="D31" s="32"/>
      <c r="E31" s="32"/>
      <c r="F31" s="32"/>
      <c r="G31" s="33">
        <f>SUM(G32:G40)</f>
        <v>28031.499999999996</v>
      </c>
    </row>
    <row r="32" spans="1:8" s="58" customFormat="1" ht="192" customHeight="1">
      <c r="A32" s="35" t="s">
        <v>79</v>
      </c>
      <c r="B32" s="40" t="s">
        <v>80</v>
      </c>
      <c r="C32" s="41" t="s">
        <v>81</v>
      </c>
      <c r="D32" s="43" t="s">
        <v>15</v>
      </c>
      <c r="E32" s="39">
        <f>3*48</f>
        <v>144</v>
      </c>
      <c r="F32" s="4">
        <v>56.25</v>
      </c>
      <c r="G32" s="4">
        <f aca="true" t="shared" si="2" ref="G32:G40">ROUND(E32*F32,2)</f>
        <v>8100</v>
      </c>
      <c r="H32" s="61" t="s">
        <v>82</v>
      </c>
    </row>
    <row r="33" spans="1:8" s="58" customFormat="1" ht="72" customHeight="1">
      <c r="A33" s="35" t="s">
        <v>83</v>
      </c>
      <c r="B33" s="40" t="s">
        <v>84</v>
      </c>
      <c r="C33" s="41" t="s">
        <v>85</v>
      </c>
      <c r="D33" s="43" t="s">
        <v>59</v>
      </c>
      <c r="E33" s="39">
        <f>48+36</f>
        <v>84</v>
      </c>
      <c r="F33" s="4">
        <v>27.52</v>
      </c>
      <c r="G33" s="4">
        <f t="shared" si="2"/>
        <v>2311.68</v>
      </c>
      <c r="H33" s="42" t="s">
        <v>86</v>
      </c>
    </row>
    <row r="34" spans="1:8" s="58" customFormat="1" ht="144" customHeight="1">
      <c r="A34" s="35" t="s">
        <v>87</v>
      </c>
      <c r="B34" s="36" t="s">
        <v>88</v>
      </c>
      <c r="C34" s="37" t="s">
        <v>89</v>
      </c>
      <c r="D34" s="38" t="s">
        <v>59</v>
      </c>
      <c r="E34" s="39">
        <f>3*0.9</f>
        <v>2.7</v>
      </c>
      <c r="F34" s="62">
        <v>38.97</v>
      </c>
      <c r="G34" s="4">
        <f t="shared" si="2"/>
        <v>105.22</v>
      </c>
      <c r="H34" s="46" t="s">
        <v>90</v>
      </c>
    </row>
    <row r="35" spans="1:8" s="58" customFormat="1" ht="125.25" customHeight="1">
      <c r="A35" s="35" t="s">
        <v>91</v>
      </c>
      <c r="B35" s="40" t="s">
        <v>92</v>
      </c>
      <c r="C35" s="41" t="s">
        <v>93</v>
      </c>
      <c r="D35" s="43" t="s">
        <v>15</v>
      </c>
      <c r="E35" s="39">
        <v>252</v>
      </c>
      <c r="F35" s="4">
        <v>21.49</v>
      </c>
      <c r="G35" s="4">
        <f t="shared" si="2"/>
        <v>5415.48</v>
      </c>
      <c r="H35" s="46" t="s">
        <v>94</v>
      </c>
    </row>
    <row r="36" spans="1:8" ht="76.5" customHeight="1">
      <c r="A36" s="35" t="s">
        <v>95</v>
      </c>
      <c r="B36" s="40" t="s">
        <v>96</v>
      </c>
      <c r="C36" s="41" t="s">
        <v>97</v>
      </c>
      <c r="D36" s="43" t="s">
        <v>15</v>
      </c>
      <c r="E36" s="39">
        <v>252</v>
      </c>
      <c r="F36" s="4">
        <v>4.53</v>
      </c>
      <c r="G36" s="4">
        <f t="shared" si="2"/>
        <v>1141.56</v>
      </c>
      <c r="H36" s="46" t="s">
        <v>94</v>
      </c>
    </row>
    <row r="37" spans="1:8" s="58" customFormat="1" ht="120" customHeight="1">
      <c r="A37" s="35" t="s">
        <v>98</v>
      </c>
      <c r="B37" s="40" t="s">
        <v>99</v>
      </c>
      <c r="C37" s="41" t="s">
        <v>100</v>
      </c>
      <c r="D37" s="43" t="s">
        <v>15</v>
      </c>
      <c r="E37" s="50">
        <f>62.4*3</f>
        <v>187.2</v>
      </c>
      <c r="F37" s="4">
        <v>24.52</v>
      </c>
      <c r="G37" s="4">
        <f t="shared" si="2"/>
        <v>4590.14</v>
      </c>
      <c r="H37" s="46" t="s">
        <v>101</v>
      </c>
    </row>
    <row r="38" spans="1:8" ht="60" customHeight="1">
      <c r="A38" s="35" t="s">
        <v>102</v>
      </c>
      <c r="B38" s="36" t="s">
        <v>103</v>
      </c>
      <c r="C38" s="37" t="s">
        <v>104</v>
      </c>
      <c r="D38" s="38" t="s">
        <v>33</v>
      </c>
      <c r="E38" s="50">
        <f>((0.9+0.2)*0.1*0.1*3)+((2+0.4)*0.1*0.1*13*2)+((3+0.4)*0.1*0.1*4*2)</f>
        <v>0.929</v>
      </c>
      <c r="F38" s="4">
        <v>1424.98</v>
      </c>
      <c r="G38" s="4">
        <f t="shared" si="2"/>
        <v>1323.81</v>
      </c>
      <c r="H38" s="34" t="s">
        <v>105</v>
      </c>
    </row>
    <row r="39" spans="1:8" ht="132" customHeight="1">
      <c r="A39" s="35" t="s">
        <v>106</v>
      </c>
      <c r="B39" s="36" t="s">
        <v>107</v>
      </c>
      <c r="C39" s="37" t="s">
        <v>108</v>
      </c>
      <c r="D39" s="38" t="s">
        <v>59</v>
      </c>
      <c r="E39" s="50">
        <v>38</v>
      </c>
      <c r="F39" s="4">
        <v>39</v>
      </c>
      <c r="G39" s="4">
        <f t="shared" si="2"/>
        <v>1482</v>
      </c>
      <c r="H39" s="34" t="s">
        <v>109</v>
      </c>
    </row>
    <row r="40" spans="1:8" ht="180" customHeight="1">
      <c r="A40" s="35" t="s">
        <v>110</v>
      </c>
      <c r="B40" s="36" t="s">
        <v>111</v>
      </c>
      <c r="C40" s="37" t="s">
        <v>112</v>
      </c>
      <c r="D40" s="38" t="s">
        <v>15</v>
      </c>
      <c r="E40" s="43">
        <v>72.01</v>
      </c>
      <c r="F40" s="4">
        <v>49.46</v>
      </c>
      <c r="G40" s="4">
        <f t="shared" si="2"/>
        <v>3561.61</v>
      </c>
      <c r="H40" s="6" t="s">
        <v>113</v>
      </c>
    </row>
    <row r="41" spans="1:5" ht="13.5" customHeight="1">
      <c r="A41" s="35"/>
      <c r="B41" s="40"/>
      <c r="C41" s="41"/>
      <c r="D41" s="43"/>
      <c r="E41" s="43"/>
    </row>
    <row r="42" spans="1:7" ht="13.5" customHeight="1">
      <c r="A42" s="29" t="s">
        <v>114</v>
      </c>
      <c r="B42" s="30"/>
      <c r="C42" s="31" t="s">
        <v>115</v>
      </c>
      <c r="D42" s="32"/>
      <c r="E42" s="32"/>
      <c r="F42" s="32"/>
      <c r="G42" s="33">
        <f>SUM(G43:G44)</f>
        <v>27516.21</v>
      </c>
    </row>
    <row r="43" spans="1:8" s="58" customFormat="1" ht="166.5" customHeight="1">
      <c r="A43" s="35" t="s">
        <v>116</v>
      </c>
      <c r="B43" s="43" t="s">
        <v>117</v>
      </c>
      <c r="C43" s="48" t="s">
        <v>118</v>
      </c>
      <c r="D43" s="43" t="s">
        <v>33</v>
      </c>
      <c r="E43" s="50">
        <f>(4*3.21*0.32*0.15)+(1*3.08*0.3*0.15)+(1*3.05*0.3*0.15)+(1*2.8*0.3*0.15)+(2*2.7*0.3*0.15)+(2*5.21*0.52*0.15)+(3*8*0.15*0.3)+(4*4*0.15*0.4)+(2*0.3*2.8*0.15)+(2*0.3*2.7*0.15)+(20*0.15*0.4*3)+(0.2*0.25*6*3)+(26*0.8*0.8*0.25)+(6.1+8.3+20.6+8.3)*0.6*0.05</f>
        <v>14.56793</v>
      </c>
      <c r="F43" s="4">
        <v>1877.83</v>
      </c>
      <c r="G43" s="4">
        <f aca="true" t="shared" si="3" ref="G43:G44">ROUND(E43*F43,2)</f>
        <v>27356.1</v>
      </c>
      <c r="H43" s="34" t="s">
        <v>119</v>
      </c>
    </row>
    <row r="44" spans="1:8" s="58" customFormat="1" ht="120" customHeight="1">
      <c r="A44" s="35" t="s">
        <v>120</v>
      </c>
      <c r="B44" s="36" t="s">
        <v>121</v>
      </c>
      <c r="C44" s="37" t="s">
        <v>122</v>
      </c>
      <c r="D44" s="38" t="s">
        <v>33</v>
      </c>
      <c r="E44" s="3">
        <f>0.8*0.8*26*0.05</f>
        <v>0.8320000000000003</v>
      </c>
      <c r="F44" s="4">
        <v>192.44</v>
      </c>
      <c r="G44" s="4">
        <f t="shared" si="3"/>
        <v>160.11</v>
      </c>
      <c r="H44" s="34" t="s">
        <v>123</v>
      </c>
    </row>
    <row r="45" spans="1:4" ht="13.5" customHeight="1">
      <c r="A45" s="35"/>
      <c r="C45" s="63"/>
      <c r="D45" s="43"/>
    </row>
    <row r="46" spans="1:7" ht="13.5" customHeight="1">
      <c r="A46" s="29" t="s">
        <v>124</v>
      </c>
      <c r="B46" s="30"/>
      <c r="C46" s="31" t="s">
        <v>125</v>
      </c>
      <c r="D46" s="32"/>
      <c r="E46" s="32"/>
      <c r="F46" s="32"/>
      <c r="G46" s="64">
        <f>SUM(G47:G54)</f>
        <v>10683.150000000003</v>
      </c>
    </row>
    <row r="47" spans="1:8" ht="72" customHeight="1">
      <c r="A47" s="36" t="s">
        <v>126</v>
      </c>
      <c r="B47" s="36" t="s">
        <v>127</v>
      </c>
      <c r="C47" s="37" t="s">
        <v>128</v>
      </c>
      <c r="D47" s="38" t="s">
        <v>54</v>
      </c>
      <c r="E47" s="50">
        <v>9</v>
      </c>
      <c r="F47" s="4">
        <v>14.29</v>
      </c>
      <c r="G47" s="5">
        <f aca="true" t="shared" si="4" ref="G47:G54">ROUND(E47*F47,2)</f>
        <v>128.61</v>
      </c>
      <c r="H47" s="6" t="s">
        <v>129</v>
      </c>
    </row>
    <row r="48" spans="1:8" ht="204" customHeight="1">
      <c r="A48" s="36" t="s">
        <v>130</v>
      </c>
      <c r="B48" s="36" t="s">
        <v>131</v>
      </c>
      <c r="C48" s="37" t="s">
        <v>132</v>
      </c>
      <c r="D48" s="38" t="s">
        <v>54</v>
      </c>
      <c r="E48" s="50">
        <v>18</v>
      </c>
      <c r="F48" s="4">
        <v>180.21</v>
      </c>
      <c r="G48" s="5">
        <f t="shared" si="4"/>
        <v>3243.78</v>
      </c>
      <c r="H48" s="6" t="s">
        <v>133</v>
      </c>
    </row>
    <row r="49" spans="1:8" ht="60" customHeight="1">
      <c r="A49" s="36" t="s">
        <v>134</v>
      </c>
      <c r="B49" s="36" t="s">
        <v>135</v>
      </c>
      <c r="C49" s="37" t="s">
        <v>136</v>
      </c>
      <c r="D49" s="38" t="s">
        <v>54</v>
      </c>
      <c r="E49" s="50">
        <v>36</v>
      </c>
      <c r="F49" s="4">
        <v>11.98</v>
      </c>
      <c r="G49" s="5">
        <f t="shared" si="4"/>
        <v>431.28</v>
      </c>
      <c r="H49" s="6" t="s">
        <v>137</v>
      </c>
    </row>
    <row r="50" spans="1:8" ht="132" customHeight="1">
      <c r="A50" s="36" t="s">
        <v>138</v>
      </c>
      <c r="B50" s="36" t="s">
        <v>139</v>
      </c>
      <c r="C50" s="37" t="s">
        <v>140</v>
      </c>
      <c r="D50" s="38" t="s">
        <v>54</v>
      </c>
      <c r="E50" s="50">
        <v>3</v>
      </c>
      <c r="F50" s="4">
        <v>216.32</v>
      </c>
      <c r="G50" s="5">
        <f t="shared" si="4"/>
        <v>648.96</v>
      </c>
      <c r="H50" s="6" t="s">
        <v>55</v>
      </c>
    </row>
    <row r="51" spans="1:8" ht="108" customHeight="1">
      <c r="A51" s="36" t="s">
        <v>141</v>
      </c>
      <c r="B51" s="36" t="s">
        <v>142</v>
      </c>
      <c r="C51" s="37" t="s">
        <v>143</v>
      </c>
      <c r="D51" s="38" t="s">
        <v>54</v>
      </c>
      <c r="E51" s="50">
        <v>6</v>
      </c>
      <c r="F51" s="4">
        <v>221.49</v>
      </c>
      <c r="G51" s="5">
        <f t="shared" si="4"/>
        <v>1328.94</v>
      </c>
      <c r="H51" s="6" t="s">
        <v>144</v>
      </c>
    </row>
    <row r="52" spans="1:8" ht="156" customHeight="1">
      <c r="A52" s="36" t="s">
        <v>145</v>
      </c>
      <c r="B52" s="36" t="s">
        <v>146</v>
      </c>
      <c r="C52" s="37" t="s">
        <v>147</v>
      </c>
      <c r="D52" s="38" t="s">
        <v>54</v>
      </c>
      <c r="E52" s="50">
        <v>3</v>
      </c>
      <c r="F52" s="4">
        <v>457.56</v>
      </c>
      <c r="G52" s="5">
        <f t="shared" si="4"/>
        <v>1372.68</v>
      </c>
      <c r="H52" s="6" t="s">
        <v>148</v>
      </c>
    </row>
    <row r="53" spans="1:8" ht="147" customHeight="1">
      <c r="A53" s="36" t="s">
        <v>149</v>
      </c>
      <c r="B53" s="36" t="s">
        <v>150</v>
      </c>
      <c r="C53" s="37" t="s">
        <v>151</v>
      </c>
      <c r="D53" s="38" t="s">
        <v>54</v>
      </c>
      <c r="E53" s="50">
        <v>18</v>
      </c>
      <c r="F53" s="4">
        <v>186.96</v>
      </c>
      <c r="G53" s="5">
        <f t="shared" si="4"/>
        <v>3365.28</v>
      </c>
      <c r="H53" s="6" t="s">
        <v>152</v>
      </c>
    </row>
    <row r="54" spans="1:8" ht="72" customHeight="1">
      <c r="A54" s="36" t="s">
        <v>153</v>
      </c>
      <c r="B54" s="36" t="s">
        <v>154</v>
      </c>
      <c r="C54" s="37" t="s">
        <v>155</v>
      </c>
      <c r="D54" s="38" t="s">
        <v>54</v>
      </c>
      <c r="E54" s="50">
        <v>18</v>
      </c>
      <c r="F54" s="4">
        <v>9.09</v>
      </c>
      <c r="G54" s="5">
        <f t="shared" si="4"/>
        <v>163.62</v>
      </c>
      <c r="H54" s="6" t="s">
        <v>152</v>
      </c>
    </row>
    <row r="55" spans="1:4" ht="13.5" customHeight="1">
      <c r="A55" s="36"/>
      <c r="C55" s="63"/>
      <c r="D55" s="43"/>
    </row>
    <row r="56" spans="1:7" ht="14.25" customHeight="1">
      <c r="A56" s="29" t="s">
        <v>156</v>
      </c>
      <c r="B56" s="30"/>
      <c r="C56" s="31" t="s">
        <v>157</v>
      </c>
      <c r="D56" s="32"/>
      <c r="E56" s="32"/>
      <c r="F56" s="32"/>
      <c r="G56" s="33">
        <f>SUM(G57:G59)</f>
        <v>5073.53</v>
      </c>
    </row>
    <row r="57" spans="1:8" s="58" customFormat="1" ht="180" customHeight="1">
      <c r="A57" s="3" t="s">
        <v>158</v>
      </c>
      <c r="B57" s="40" t="s">
        <v>159</v>
      </c>
      <c r="C57" s="41" t="s">
        <v>160</v>
      </c>
      <c r="D57" s="43" t="s">
        <v>15</v>
      </c>
      <c r="E57" s="50">
        <f>2.5*3*2.1</f>
        <v>15.75</v>
      </c>
      <c r="F57" s="4">
        <v>33.02</v>
      </c>
      <c r="G57" s="4">
        <f aca="true" t="shared" si="5" ref="G57:G59">ROUND(E57*F57,2)</f>
        <v>520.07</v>
      </c>
      <c r="H57" s="34" t="s">
        <v>161</v>
      </c>
    </row>
    <row r="58" spans="1:8" s="58" customFormat="1" ht="168" customHeight="1">
      <c r="A58" s="3" t="s">
        <v>162</v>
      </c>
      <c r="B58" s="40" t="s">
        <v>163</v>
      </c>
      <c r="C58" s="41" t="s">
        <v>164</v>
      </c>
      <c r="D58" s="43" t="s">
        <v>15</v>
      </c>
      <c r="E58" s="43">
        <f>(84*3)-(43.47)+144</f>
        <v>352.53</v>
      </c>
      <c r="F58" s="4">
        <v>8.13</v>
      </c>
      <c r="G58" s="4">
        <f t="shared" si="5"/>
        <v>2866.07</v>
      </c>
      <c r="H58" s="46" t="s">
        <v>165</v>
      </c>
    </row>
    <row r="59" spans="1:8" ht="108" customHeight="1">
      <c r="A59" s="3" t="s">
        <v>166</v>
      </c>
      <c r="B59" s="40" t="s">
        <v>167</v>
      </c>
      <c r="C59" s="41" t="s">
        <v>168</v>
      </c>
      <c r="D59" s="43" t="s">
        <v>15</v>
      </c>
      <c r="E59" s="50">
        <f>E37-43.47</f>
        <v>143.73</v>
      </c>
      <c r="F59" s="4">
        <v>11.74</v>
      </c>
      <c r="G59" s="4">
        <f t="shared" si="5"/>
        <v>1687.39</v>
      </c>
      <c r="H59" s="46" t="s">
        <v>169</v>
      </c>
    </row>
    <row r="60" spans="2:8" ht="13.5" customHeight="1">
      <c r="B60" s="40"/>
      <c r="C60" s="41"/>
      <c r="D60" s="43"/>
      <c r="E60" s="39"/>
      <c r="H60" s="46"/>
    </row>
    <row r="61" spans="1:8" ht="13.5" customHeight="1">
      <c r="A61" s="29" t="s">
        <v>170</v>
      </c>
      <c r="B61" s="30"/>
      <c r="C61" s="31" t="s">
        <v>171</v>
      </c>
      <c r="D61" s="32"/>
      <c r="E61" s="32"/>
      <c r="F61" s="32"/>
      <c r="G61" s="65">
        <f>SUM(G62:G67)</f>
        <v>44704.25</v>
      </c>
      <c r="H61" s="46"/>
    </row>
    <row r="62" spans="1:8" ht="108" customHeight="1">
      <c r="A62" s="1" t="s">
        <v>172</v>
      </c>
      <c r="B62" s="36" t="s">
        <v>173</v>
      </c>
      <c r="C62" s="37" t="s">
        <v>174</v>
      </c>
      <c r="D62" s="66" t="s">
        <v>15</v>
      </c>
      <c r="E62" s="67">
        <f>3*48</f>
        <v>144</v>
      </c>
      <c r="F62" s="68">
        <v>52</v>
      </c>
      <c r="G62" s="69">
        <f aca="true" t="shared" si="6" ref="G62:G67">ROUND(E62*F62,2)</f>
        <v>7488</v>
      </c>
      <c r="H62" s="46" t="s">
        <v>175</v>
      </c>
    </row>
    <row r="63" spans="1:8" ht="153" customHeight="1">
      <c r="A63" s="1" t="s">
        <v>176</v>
      </c>
      <c r="B63" s="36" t="s">
        <v>177</v>
      </c>
      <c r="C63" s="37" t="s">
        <v>178</v>
      </c>
      <c r="D63" s="38" t="s">
        <v>15</v>
      </c>
      <c r="E63" s="39">
        <f>197.4</f>
        <v>197.4</v>
      </c>
      <c r="F63" s="4">
        <v>76.01</v>
      </c>
      <c r="G63" s="70">
        <f t="shared" si="6"/>
        <v>15004.37</v>
      </c>
      <c r="H63" s="34" t="s">
        <v>179</v>
      </c>
    </row>
    <row r="64" spans="1:8" ht="180" customHeight="1">
      <c r="A64" s="1" t="s">
        <v>180</v>
      </c>
      <c r="B64" s="36" t="s">
        <v>181</v>
      </c>
      <c r="C64" s="37" t="s">
        <v>182</v>
      </c>
      <c r="D64" s="38" t="s">
        <v>15</v>
      </c>
      <c r="E64" s="39">
        <f>51.48</f>
        <v>51.48</v>
      </c>
      <c r="F64" s="4">
        <v>82.42</v>
      </c>
      <c r="G64" s="70">
        <f t="shared" si="6"/>
        <v>4242.98</v>
      </c>
      <c r="H64" s="34" t="s">
        <v>183</v>
      </c>
    </row>
    <row r="65" spans="1:8" ht="121.5" customHeight="1">
      <c r="A65" s="1" t="s">
        <v>184</v>
      </c>
      <c r="B65" s="71" t="s">
        <v>185</v>
      </c>
      <c r="C65" s="72" t="s">
        <v>186</v>
      </c>
      <c r="D65" s="43" t="s">
        <v>15</v>
      </c>
      <c r="E65" s="39">
        <f>197.4+51.48</f>
        <v>248.88</v>
      </c>
      <c r="F65" s="4">
        <v>53.8</v>
      </c>
      <c r="G65" s="70">
        <f t="shared" si="6"/>
        <v>13389.74</v>
      </c>
      <c r="H65" s="46" t="s">
        <v>187</v>
      </c>
    </row>
    <row r="66" spans="1:8" ht="72" customHeight="1">
      <c r="A66" s="1" t="s">
        <v>188</v>
      </c>
      <c r="B66" s="36" t="s">
        <v>189</v>
      </c>
      <c r="C66" s="37" t="s">
        <v>190</v>
      </c>
      <c r="D66" s="38" t="s">
        <v>59</v>
      </c>
      <c r="E66" s="73">
        <v>14.5</v>
      </c>
      <c r="F66" s="74">
        <v>50.99</v>
      </c>
      <c r="G66" s="70">
        <f t="shared" si="6"/>
        <v>739.36</v>
      </c>
      <c r="H66" s="46" t="s">
        <v>191</v>
      </c>
    </row>
    <row r="67" spans="1:8" ht="60" customHeight="1">
      <c r="A67" s="1" t="s">
        <v>192</v>
      </c>
      <c r="B67" s="36" t="s">
        <v>193</v>
      </c>
      <c r="C67" s="37" t="s">
        <v>194</v>
      </c>
      <c r="D67" s="38" t="s">
        <v>54</v>
      </c>
      <c r="E67" s="73">
        <v>2</v>
      </c>
      <c r="F67" s="74">
        <v>1919.9</v>
      </c>
      <c r="G67" s="70">
        <f t="shared" si="6"/>
        <v>3839.8</v>
      </c>
      <c r="H67" s="46" t="s">
        <v>195</v>
      </c>
    </row>
    <row r="68" spans="2:8" ht="13.5" customHeight="1">
      <c r="B68" s="40"/>
      <c r="C68" s="41"/>
      <c r="D68" s="43"/>
      <c r="E68" s="75"/>
      <c r="F68" s="76"/>
      <c r="G68" s="70"/>
      <c r="H68" s="46"/>
    </row>
    <row r="69" spans="1:7" ht="14.25" customHeight="1">
      <c r="A69" s="77"/>
      <c r="B69" s="31"/>
      <c r="C69" s="31" t="s">
        <v>196</v>
      </c>
      <c r="D69" s="31"/>
      <c r="E69" s="31"/>
      <c r="F69" s="31"/>
      <c r="G69" s="78">
        <f>G61+G56+G46+G42+G31+G23+G20+G11</f>
        <v>162854.81999999998</v>
      </c>
    </row>
    <row r="70" spans="1:7" ht="12.75" customHeight="1">
      <c r="A70" s="79"/>
      <c r="B70" s="31"/>
      <c r="C70" s="80" t="s">
        <v>197</v>
      </c>
      <c r="D70" s="32"/>
      <c r="E70" s="32"/>
      <c r="F70" s="32"/>
      <c r="G70" s="78">
        <f>G69*0.22</f>
        <v>35828.060399999995</v>
      </c>
    </row>
    <row r="71" spans="1:7" ht="12.75" customHeight="1">
      <c r="A71" s="77"/>
      <c r="B71" s="81"/>
      <c r="C71" s="31" t="s">
        <v>198</v>
      </c>
      <c r="D71" s="32"/>
      <c r="E71" s="32"/>
      <c r="F71" s="32"/>
      <c r="G71" s="33">
        <f>G69+G70</f>
        <v>198682.88039999997</v>
      </c>
    </row>
    <row r="72" spans="1:2" ht="12.75" customHeight="1">
      <c r="A72" s="82"/>
      <c r="B72" s="83"/>
    </row>
    <row r="73" spans="1:2" ht="12.75" customHeight="1">
      <c r="A73" s="84"/>
      <c r="B73" s="84"/>
    </row>
    <row r="75" ht="12.75" customHeight="1">
      <c r="H75" s="85"/>
    </row>
    <row r="82" spans="2:5" ht="12.75" customHeight="1">
      <c r="B82" s="84"/>
      <c r="C82" s="86"/>
      <c r="D82" s="84"/>
      <c r="E82" s="43"/>
    </row>
    <row r="83" spans="2:5" ht="12.75" customHeight="1">
      <c r="B83" s="84"/>
      <c r="C83" s="86"/>
      <c r="D83" s="84"/>
      <c r="E83" s="43"/>
    </row>
    <row r="84" spans="2:5" ht="12.75" customHeight="1">
      <c r="B84" s="84"/>
      <c r="C84" s="86"/>
      <c r="D84" s="84"/>
      <c r="E84" s="43"/>
    </row>
    <row r="85" spans="2:5" ht="12.75" customHeight="1">
      <c r="B85" s="40"/>
      <c r="C85" s="41"/>
      <c r="D85" s="43"/>
      <c r="E85" s="43"/>
    </row>
    <row r="86" spans="2:5" ht="12.75" customHeight="1">
      <c r="B86" s="40"/>
      <c r="C86" s="41"/>
      <c r="D86" s="43"/>
      <c r="E86" s="43"/>
    </row>
    <row r="87" spans="2:5" ht="12.75" customHeight="1">
      <c r="B87" s="40"/>
      <c r="C87" s="41"/>
      <c r="D87" s="43"/>
      <c r="E87" s="43"/>
    </row>
    <row r="88" spans="2:5" ht="12.75" customHeight="1">
      <c r="B88" s="84"/>
      <c r="C88" s="86"/>
      <c r="D88" s="84"/>
      <c r="E88" s="43"/>
    </row>
    <row r="89" spans="2:5" ht="12.75" customHeight="1">
      <c r="B89" s="84"/>
      <c r="C89" s="86"/>
      <c r="D89" s="84"/>
      <c r="E89" s="43"/>
    </row>
    <row r="90" spans="2:5" ht="12.75" customHeight="1">
      <c r="B90" s="40"/>
      <c r="C90" s="41"/>
      <c r="D90" s="43"/>
      <c r="E90" s="43"/>
    </row>
    <row r="91" spans="2:5" ht="12.75" customHeight="1">
      <c r="B91" s="84"/>
      <c r="C91" s="86"/>
      <c r="D91" s="84"/>
      <c r="E91" s="43"/>
    </row>
    <row r="92" spans="7:8" ht="12.75" customHeight="1">
      <c r="G92" s="87"/>
      <c r="H92" s="88"/>
    </row>
    <row r="93" ht="12.75" customHeight="1">
      <c r="G93" s="87"/>
    </row>
    <row r="94" ht="12.75" customHeight="1">
      <c r="G94" s="87"/>
    </row>
    <row r="95" ht="12.75" customHeight="1">
      <c r="G95" s="87"/>
    </row>
    <row r="96" ht="12.75" customHeight="1">
      <c r="G96" s="87"/>
    </row>
    <row r="65443" ht="12.75" customHeight="1"/>
    <row r="65536" ht="12.75" customHeight="1"/>
  </sheetData>
  <sheetProtection selectLockedCells="1" selectUnlockedCells="1"/>
  <mergeCells count="3">
    <mergeCell ref="G4:I6"/>
    <mergeCell ref="A7:G8"/>
    <mergeCell ref="C9:G9"/>
  </mergeCells>
  <printOptions/>
  <pageMargins left="0.15347222222222223" right="0.17569444444444443" top="0.5902777777777777" bottom="0.5902777777777778" header="0.5118055555555555" footer="0.5118055555555555"/>
  <pageSetup fitToHeight="20" fitToWidth="1" horizontalDpi="300" verticalDpi="300" orientation="portrait" paperSize="9"/>
  <headerFooter alignWithMargins="0">
    <oddHeader>&amp;R&amp;8Página &amp;P de &amp;N</oddHeader>
  </headerFooter>
  <drawing r:id="rId1"/>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M10" sqref="M10"/>
    </sheetView>
  </sheetViews>
  <sheetFormatPr defaultColWidth="9.140625" defaultRowHeight="12.75"/>
  <cols>
    <col min="1" max="2" width="9.28125" style="0" customWidth="1"/>
    <col min="3" max="3" width="12.57421875" style="0" customWidth="1"/>
    <col min="5" max="7" width="9.28125" style="0" customWidth="1"/>
    <col min="8" max="8" width="11.140625" style="0" customWidth="1"/>
  </cols>
  <sheetData>
    <row r="1" spans="1:9" ht="12.75">
      <c r="A1" s="89" t="s">
        <v>199</v>
      </c>
      <c r="B1" s="89"/>
      <c r="C1" s="89"/>
      <c r="D1" s="89"/>
      <c r="E1" s="89"/>
      <c r="F1" s="89"/>
      <c r="G1" s="89"/>
      <c r="H1" s="89"/>
      <c r="I1" s="89"/>
    </row>
    <row r="2" spans="1:9" ht="12.75">
      <c r="A2" s="90"/>
      <c r="B2" s="90"/>
      <c r="C2" s="90"/>
      <c r="D2" s="90"/>
      <c r="E2" s="90"/>
      <c r="F2" s="90"/>
      <c r="G2" s="91" t="s">
        <v>200</v>
      </c>
      <c r="H2" s="91"/>
      <c r="I2" s="91"/>
    </row>
    <row r="3" spans="1:9" ht="13.5">
      <c r="A3" s="90"/>
      <c r="B3" s="90"/>
      <c r="C3" s="90"/>
      <c r="D3" s="90"/>
      <c r="E3" s="90"/>
      <c r="F3" s="90"/>
      <c r="G3" s="90"/>
      <c r="H3" s="90"/>
      <c r="I3" s="90"/>
    </row>
    <row r="4" spans="1:9" ht="24">
      <c r="A4" s="92" t="s">
        <v>201</v>
      </c>
      <c r="B4" s="92" t="s">
        <v>3</v>
      </c>
      <c r="C4" s="92" t="s">
        <v>4</v>
      </c>
      <c r="D4" s="92" t="s">
        <v>202</v>
      </c>
      <c r="E4" s="93" t="s">
        <v>6</v>
      </c>
      <c r="F4" s="94" t="s">
        <v>203</v>
      </c>
      <c r="G4" s="95" t="s">
        <v>204</v>
      </c>
      <c r="H4" s="96" t="s">
        <v>205</v>
      </c>
      <c r="I4" s="92" t="s">
        <v>5</v>
      </c>
    </row>
    <row r="5" spans="1:9" ht="24" customHeight="1">
      <c r="A5" s="97" t="s">
        <v>206</v>
      </c>
      <c r="B5" s="98" t="s">
        <v>207</v>
      </c>
      <c r="C5" s="99" t="s">
        <v>208</v>
      </c>
      <c r="D5" s="99"/>
      <c r="E5" s="99"/>
      <c r="F5" s="99"/>
      <c r="G5" s="99"/>
      <c r="H5" s="100">
        <f>SUM(H7:H17)</f>
        <v>334.91793</v>
      </c>
      <c r="I5" s="98" t="s">
        <v>33</v>
      </c>
    </row>
    <row r="6" spans="1:9" ht="12.75">
      <c r="A6" s="101"/>
      <c r="B6" s="101"/>
      <c r="C6" s="101"/>
      <c r="D6" s="101"/>
      <c r="E6" s="102"/>
      <c r="F6" s="103"/>
      <c r="G6" s="104"/>
      <c r="H6" s="105"/>
      <c r="I6" s="101"/>
    </row>
    <row r="7" spans="1:9" ht="47.25" customHeight="1">
      <c r="A7" s="101">
        <v>1</v>
      </c>
      <c r="B7" s="101">
        <v>149</v>
      </c>
      <c r="C7" s="101" t="s">
        <v>209</v>
      </c>
      <c r="D7" s="101" t="s">
        <v>59</v>
      </c>
      <c r="E7" s="102">
        <v>155</v>
      </c>
      <c r="F7" s="106">
        <v>0</v>
      </c>
      <c r="G7" s="102">
        <v>0.3866</v>
      </c>
      <c r="H7" s="105">
        <f aca="true" t="shared" si="0" ref="H7:H17">ROUND(E7*G7,4)*(1+F7)</f>
        <v>59.923</v>
      </c>
      <c r="I7" s="101" t="s">
        <v>210</v>
      </c>
    </row>
    <row r="8" spans="1:9" ht="36">
      <c r="A8" s="101">
        <v>2</v>
      </c>
      <c r="B8" s="101">
        <v>368</v>
      </c>
      <c r="C8" s="101" t="s">
        <v>211</v>
      </c>
      <c r="D8" s="101" t="s">
        <v>59</v>
      </c>
      <c r="E8" s="102">
        <v>0.55</v>
      </c>
      <c r="F8" s="106">
        <v>0</v>
      </c>
      <c r="G8" s="102">
        <v>2.63</v>
      </c>
      <c r="H8" s="105">
        <f t="shared" si="0"/>
        <v>1.4465</v>
      </c>
      <c r="I8" s="101" t="s">
        <v>59</v>
      </c>
    </row>
    <row r="9" spans="1:9" ht="36">
      <c r="A9" s="101">
        <v>3</v>
      </c>
      <c r="B9" s="101">
        <v>724</v>
      </c>
      <c r="C9" s="101" t="s">
        <v>212</v>
      </c>
      <c r="D9" s="101" t="s">
        <v>59</v>
      </c>
      <c r="E9" s="102">
        <v>0.7</v>
      </c>
      <c r="F9" s="106">
        <v>0</v>
      </c>
      <c r="G9" s="102">
        <v>0.7298</v>
      </c>
      <c r="H9" s="105">
        <f t="shared" si="0"/>
        <v>0.5109</v>
      </c>
      <c r="I9" s="101" t="s">
        <v>213</v>
      </c>
    </row>
    <row r="10" spans="1:9" ht="36">
      <c r="A10" s="101">
        <v>4</v>
      </c>
      <c r="B10" s="101">
        <v>1155</v>
      </c>
      <c r="C10" s="101" t="s">
        <v>214</v>
      </c>
      <c r="D10" s="101" t="s">
        <v>215</v>
      </c>
      <c r="E10" s="102">
        <v>0.19</v>
      </c>
      <c r="F10" s="106">
        <v>0</v>
      </c>
      <c r="G10" s="107">
        <v>3.189</v>
      </c>
      <c r="H10" s="105">
        <f t="shared" si="0"/>
        <v>0.6059</v>
      </c>
      <c r="I10" s="101" t="s">
        <v>28</v>
      </c>
    </row>
    <row r="11" spans="1:9" ht="36">
      <c r="A11" s="101">
        <v>5</v>
      </c>
      <c r="B11" s="101">
        <v>1156</v>
      </c>
      <c r="C11" s="101" t="s">
        <v>214</v>
      </c>
      <c r="D11" s="101" t="s">
        <v>215</v>
      </c>
      <c r="E11" s="102">
        <v>0.06</v>
      </c>
      <c r="F11" s="106">
        <v>0</v>
      </c>
      <c r="G11" s="102">
        <v>0.4393</v>
      </c>
      <c r="H11" s="105">
        <f t="shared" si="0"/>
        <v>0.0264</v>
      </c>
      <c r="I11" s="101" t="s">
        <v>28</v>
      </c>
    </row>
    <row r="12" spans="1:9" ht="36">
      <c r="A12" s="101">
        <v>6</v>
      </c>
      <c r="B12" s="101">
        <v>20085</v>
      </c>
      <c r="C12" s="101" t="s">
        <v>216</v>
      </c>
      <c r="D12" s="101" t="s">
        <v>217</v>
      </c>
      <c r="E12" s="102">
        <v>1.14</v>
      </c>
      <c r="F12" s="106">
        <v>0.05</v>
      </c>
      <c r="G12" s="102">
        <v>22.61</v>
      </c>
      <c r="H12" s="105">
        <f t="shared" si="0"/>
        <v>27.06417</v>
      </c>
      <c r="I12" s="101" t="s">
        <v>28</v>
      </c>
    </row>
    <row r="13" spans="1:9" ht="12.75">
      <c r="A13" s="101">
        <v>7</v>
      </c>
      <c r="B13" s="101">
        <v>20132</v>
      </c>
      <c r="C13" s="101" t="s">
        <v>218</v>
      </c>
      <c r="D13" s="101" t="s">
        <v>217</v>
      </c>
      <c r="E13" s="102">
        <v>14.84</v>
      </c>
      <c r="F13" s="106">
        <v>0.05</v>
      </c>
      <c r="G13" s="102">
        <v>11.83</v>
      </c>
      <c r="H13" s="105">
        <f t="shared" si="0"/>
        <v>184.33506</v>
      </c>
      <c r="I13" s="101" t="s">
        <v>28</v>
      </c>
    </row>
    <row r="14" spans="1:9" ht="36">
      <c r="A14" s="101">
        <v>4</v>
      </c>
      <c r="B14" s="101">
        <v>1007</v>
      </c>
      <c r="C14" s="101" t="s">
        <v>219</v>
      </c>
      <c r="D14" s="101" t="s">
        <v>215</v>
      </c>
      <c r="E14" s="102">
        <v>0.5</v>
      </c>
      <c r="F14" s="106">
        <v>0</v>
      </c>
      <c r="G14" s="102">
        <v>80.378</v>
      </c>
      <c r="H14" s="105">
        <f t="shared" si="0"/>
        <v>40.189</v>
      </c>
      <c r="I14" s="101" t="s">
        <v>28</v>
      </c>
    </row>
    <row r="15" spans="1:9" ht="36">
      <c r="A15" s="101">
        <v>5</v>
      </c>
      <c r="B15" s="101">
        <v>1010</v>
      </c>
      <c r="C15" s="101" t="s">
        <v>220</v>
      </c>
      <c r="D15" s="101" t="s">
        <v>215</v>
      </c>
      <c r="E15" s="102">
        <v>0.1</v>
      </c>
      <c r="F15" s="106">
        <v>0</v>
      </c>
      <c r="G15" s="107">
        <v>95.9624</v>
      </c>
      <c r="H15" s="105">
        <f t="shared" si="0"/>
        <v>9.5962</v>
      </c>
      <c r="I15" s="101" t="s">
        <v>28</v>
      </c>
    </row>
    <row r="16" spans="1:9" ht="36">
      <c r="A16" s="101">
        <v>6</v>
      </c>
      <c r="B16" s="101">
        <v>1016</v>
      </c>
      <c r="C16" s="101" t="s">
        <v>221</v>
      </c>
      <c r="D16" s="101" t="s">
        <v>215</v>
      </c>
      <c r="E16" s="102">
        <v>0.094</v>
      </c>
      <c r="F16" s="106">
        <v>0</v>
      </c>
      <c r="G16" s="102">
        <v>66.5265</v>
      </c>
      <c r="H16" s="105">
        <f t="shared" si="0"/>
        <v>6.2535</v>
      </c>
      <c r="I16" s="101" t="s">
        <v>28</v>
      </c>
    </row>
    <row r="17" spans="1:9" ht="36">
      <c r="A17" s="101">
        <v>7</v>
      </c>
      <c r="B17" s="101">
        <v>1018</v>
      </c>
      <c r="C17" s="108" t="s">
        <v>221</v>
      </c>
      <c r="D17" s="101" t="s">
        <v>215</v>
      </c>
      <c r="E17" s="102">
        <v>0.156</v>
      </c>
      <c r="F17" s="106">
        <v>0</v>
      </c>
      <c r="G17" s="102">
        <v>31.8419</v>
      </c>
      <c r="H17" s="105">
        <f t="shared" si="0"/>
        <v>4.9673</v>
      </c>
      <c r="I17" s="101" t="s">
        <v>28</v>
      </c>
    </row>
  </sheetData>
  <sheetProtection selectLockedCells="1" selectUnlockedCells="1"/>
  <mergeCells count="3">
    <mergeCell ref="A1:I1"/>
    <mergeCell ref="G2:I2"/>
    <mergeCell ref="C5:G5"/>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17" sqref="A17"/>
    </sheetView>
  </sheetViews>
  <sheetFormatPr defaultColWidth="9.140625" defaultRowHeight="12.75"/>
  <cols>
    <col min="2" max="2" width="10.421875" style="0" customWidth="1"/>
  </cols>
  <sheetData>
    <row r="1" spans="1:10" ht="13.5" customHeight="1">
      <c r="A1" s="109" t="s">
        <v>222</v>
      </c>
      <c r="B1" s="109"/>
      <c r="C1" s="110" t="s">
        <v>223</v>
      </c>
      <c r="D1" s="110"/>
      <c r="E1" s="110"/>
      <c r="F1" s="110"/>
      <c r="G1" s="110"/>
      <c r="H1" s="110"/>
      <c r="I1" s="110"/>
      <c r="J1" s="110"/>
    </row>
    <row r="2" spans="1:10" ht="13.5" customHeight="1">
      <c r="A2" s="109"/>
      <c r="B2" s="109"/>
      <c r="C2" s="111">
        <v>15</v>
      </c>
      <c r="D2" s="111"/>
      <c r="E2" s="112">
        <v>30</v>
      </c>
      <c r="F2" s="112"/>
      <c r="G2" s="112">
        <v>45</v>
      </c>
      <c r="H2" s="112"/>
      <c r="I2" s="113">
        <v>60</v>
      </c>
      <c r="J2" s="113"/>
    </row>
    <row r="3" spans="1:10" ht="12.75">
      <c r="A3" s="114"/>
      <c r="B3" s="115"/>
      <c r="C3" s="116"/>
      <c r="D3" s="117"/>
      <c r="E3" s="118"/>
      <c r="F3" s="117"/>
      <c r="G3" s="115"/>
      <c r="H3" s="115"/>
      <c r="I3" s="118"/>
      <c r="J3" s="119"/>
    </row>
    <row r="4" spans="1:10" ht="51">
      <c r="A4" s="120" t="s">
        <v>10</v>
      </c>
      <c r="B4" s="121" t="s">
        <v>224</v>
      </c>
      <c r="C4" s="122"/>
      <c r="D4" s="123"/>
      <c r="E4" s="124"/>
      <c r="F4" s="123"/>
      <c r="G4" s="125"/>
      <c r="H4" s="125"/>
      <c r="I4" s="124"/>
      <c r="J4" s="126"/>
    </row>
    <row r="5" spans="1:10" ht="12.75">
      <c r="A5" s="120"/>
      <c r="B5" s="121"/>
      <c r="C5" s="127"/>
      <c r="D5" s="128"/>
      <c r="E5" s="129"/>
      <c r="F5" s="128"/>
      <c r="G5" s="130"/>
      <c r="H5" s="130"/>
      <c r="I5" s="129"/>
      <c r="J5" s="131"/>
    </row>
    <row r="6" spans="1:10" ht="51">
      <c r="A6" s="120" t="s">
        <v>43</v>
      </c>
      <c r="B6" s="121" t="s">
        <v>225</v>
      </c>
      <c r="C6" s="127"/>
      <c r="D6" s="130"/>
      <c r="E6" s="125"/>
      <c r="F6" s="125"/>
      <c r="I6" s="129"/>
      <c r="J6" s="131"/>
    </row>
    <row r="7" spans="1:10" ht="12.75">
      <c r="A7" s="132"/>
      <c r="B7" s="133"/>
      <c r="C7" s="134"/>
      <c r="D7" s="135"/>
      <c r="E7" s="136"/>
      <c r="F7" s="137"/>
      <c r="G7" s="135"/>
      <c r="H7" s="135"/>
      <c r="I7" s="136"/>
      <c r="J7" s="138"/>
    </row>
    <row r="8" spans="1:10" ht="25.5">
      <c r="A8" s="120" t="s">
        <v>49</v>
      </c>
      <c r="B8" s="139" t="s">
        <v>226</v>
      </c>
      <c r="C8" s="140"/>
      <c r="D8" s="141"/>
      <c r="E8" s="136"/>
      <c r="F8" s="135"/>
      <c r="G8" s="142"/>
      <c r="H8" s="137"/>
      <c r="I8" s="136"/>
      <c r="J8" s="138"/>
    </row>
    <row r="9" spans="1:10" ht="12.75">
      <c r="A9" s="132"/>
      <c r="B9" s="133"/>
      <c r="C9" s="140"/>
      <c r="D9" s="141"/>
      <c r="E9" s="136"/>
      <c r="F9" s="135"/>
      <c r="G9" s="143"/>
      <c r="H9" s="135"/>
      <c r="I9" s="136"/>
      <c r="J9" s="138"/>
    </row>
    <row r="10" spans="1:10" ht="12.75">
      <c r="A10" s="120" t="s">
        <v>77</v>
      </c>
      <c r="B10" s="144" t="s">
        <v>227</v>
      </c>
      <c r="C10" s="140"/>
      <c r="D10" s="141"/>
      <c r="E10" s="136"/>
      <c r="F10" s="137"/>
      <c r="G10" s="142"/>
      <c r="H10" s="142"/>
      <c r="I10" s="136"/>
      <c r="J10" s="138"/>
    </row>
    <row r="11" spans="1:10" ht="12.75">
      <c r="A11" s="120"/>
      <c r="B11" s="139"/>
      <c r="C11" s="134"/>
      <c r="D11" s="137"/>
      <c r="E11" s="136"/>
      <c r="F11" s="137"/>
      <c r="G11" s="135"/>
      <c r="H11" s="135"/>
      <c r="I11" s="136"/>
      <c r="J11" s="138"/>
    </row>
    <row r="12" spans="1:10" ht="12.75">
      <c r="A12" s="132"/>
      <c r="B12" s="133"/>
      <c r="C12" s="145"/>
      <c r="D12" s="146"/>
      <c r="E12" s="147"/>
      <c r="F12" s="146"/>
      <c r="G12" s="135"/>
      <c r="H12" s="135"/>
      <c r="I12" s="136"/>
      <c r="J12" s="138"/>
    </row>
    <row r="13" spans="1:10" ht="25.5">
      <c r="A13" s="120" t="s">
        <v>114</v>
      </c>
      <c r="B13" s="139" t="s">
        <v>228</v>
      </c>
      <c r="C13" s="145"/>
      <c r="D13" s="146"/>
      <c r="E13" s="147"/>
      <c r="F13" s="146"/>
      <c r="G13" s="135"/>
      <c r="H13" s="135"/>
      <c r="I13" s="136"/>
      <c r="J13" s="138"/>
    </row>
    <row r="14" spans="1:10" ht="12.75">
      <c r="A14" s="120"/>
      <c r="B14" s="139"/>
      <c r="C14" s="134"/>
      <c r="D14" s="137"/>
      <c r="E14" s="136"/>
      <c r="F14" s="137"/>
      <c r="G14" s="135"/>
      <c r="H14" s="135"/>
      <c r="I14" s="136"/>
      <c r="J14" s="138"/>
    </row>
    <row r="15" spans="1:10" ht="12.75">
      <c r="A15" s="120" t="s">
        <v>124</v>
      </c>
      <c r="B15" s="139" t="s">
        <v>229</v>
      </c>
      <c r="C15" s="148"/>
      <c r="D15" s="137"/>
      <c r="E15" s="136"/>
      <c r="F15" s="137"/>
      <c r="G15" s="135"/>
      <c r="H15" s="135"/>
      <c r="I15" s="147"/>
      <c r="J15" s="149"/>
    </row>
    <row r="16" spans="1:10" ht="12.75">
      <c r="A16" s="120"/>
      <c r="B16" s="139"/>
      <c r="C16" s="134"/>
      <c r="D16" s="137"/>
      <c r="E16" s="136"/>
      <c r="F16" s="137"/>
      <c r="G16" s="135"/>
      <c r="H16" s="135"/>
      <c r="I16" s="136"/>
      <c r="J16" s="138"/>
    </row>
    <row r="17" spans="1:10" ht="12.75">
      <c r="A17" s="120" t="s">
        <v>156</v>
      </c>
      <c r="B17" s="139" t="s">
        <v>230</v>
      </c>
      <c r="C17" s="134"/>
      <c r="D17" s="137"/>
      <c r="G17" s="147"/>
      <c r="H17" s="149"/>
      <c r="I17" s="136"/>
      <c r="J17" s="138"/>
    </row>
    <row r="18" spans="1:10" ht="12.75">
      <c r="A18" s="120"/>
      <c r="B18" s="150"/>
      <c r="C18" s="148"/>
      <c r="D18" s="137"/>
      <c r="E18" s="136"/>
      <c r="F18" s="137"/>
      <c r="G18" s="135"/>
      <c r="H18" s="135"/>
      <c r="J18" s="138"/>
    </row>
    <row r="19" spans="1:10" ht="13.5">
      <c r="A19" s="151"/>
      <c r="B19" s="152"/>
      <c r="C19" s="153"/>
      <c r="D19" s="154"/>
      <c r="E19" s="155"/>
      <c r="F19" s="154"/>
      <c r="G19" s="156"/>
      <c r="H19" s="156"/>
      <c r="I19" s="155"/>
      <c r="J19" s="157"/>
    </row>
  </sheetData>
  <sheetProtection selectLockedCells="1" selectUnlockedCells="1"/>
  <mergeCells count="6">
    <mergeCell ref="A1:B2"/>
    <mergeCell ref="C1:J1"/>
    <mergeCell ref="C2:D2"/>
    <mergeCell ref="E2:F2"/>
    <mergeCell ref="G2:H2"/>
    <mergeCell ref="I2:J2"/>
  </mergeCells>
  <printOptions/>
  <pageMargins left="0.5118055555555555" right="0.5118055555555555" top="0.7875" bottom="0.78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K22"/>
  <sheetViews>
    <sheetView workbookViewId="0" topLeftCell="A1">
      <selection activeCell="A1" sqref="A1"/>
    </sheetView>
  </sheetViews>
  <sheetFormatPr defaultColWidth="9.140625" defaultRowHeight="12.75"/>
  <cols>
    <col min="2" max="2" width="14.8515625" style="0" customWidth="1"/>
  </cols>
  <sheetData>
    <row r="1" spans="1:10" ht="13.5" customHeight="1">
      <c r="A1" s="158" t="s">
        <v>222</v>
      </c>
      <c r="B1" s="158"/>
      <c r="C1" s="159" t="s">
        <v>223</v>
      </c>
      <c r="D1" s="159"/>
      <c r="E1" s="159"/>
      <c r="F1" s="159"/>
      <c r="G1" s="159"/>
      <c r="H1" s="159"/>
      <c r="I1" s="159"/>
      <c r="J1" s="159"/>
    </row>
    <row r="2" spans="1:11" ht="14.25" customHeight="1">
      <c r="A2" s="158"/>
      <c r="B2" s="158"/>
      <c r="C2" s="160">
        <v>15</v>
      </c>
      <c r="D2" s="160"/>
      <c r="E2" s="161">
        <v>30</v>
      </c>
      <c r="F2" s="161"/>
      <c r="G2" s="160">
        <v>45</v>
      </c>
      <c r="H2" s="160"/>
      <c r="I2" s="160">
        <v>60</v>
      </c>
      <c r="J2" s="160"/>
      <c r="K2" s="162"/>
    </row>
    <row r="3" spans="1:11" ht="13.5">
      <c r="A3" s="163"/>
      <c r="B3" s="164"/>
      <c r="C3" s="165"/>
      <c r="D3" s="166"/>
      <c r="E3" s="167"/>
      <c r="F3" s="168"/>
      <c r="G3" s="169"/>
      <c r="H3" s="170"/>
      <c r="I3" s="169"/>
      <c r="J3" s="170"/>
      <c r="K3" s="162"/>
    </row>
    <row r="4" spans="1:11" ht="38.25">
      <c r="A4" s="163" t="s">
        <v>10</v>
      </c>
      <c r="B4" s="171" t="s">
        <v>231</v>
      </c>
      <c r="C4" s="172"/>
      <c r="D4" s="173"/>
      <c r="E4" s="174"/>
      <c r="F4" s="175"/>
      <c r="G4" s="174"/>
      <c r="H4" s="174"/>
      <c r="I4" s="176"/>
      <c r="J4" s="177"/>
      <c r="K4" s="162"/>
    </row>
    <row r="5" spans="1:10" ht="12.75">
      <c r="A5" s="163"/>
      <c r="B5" s="171"/>
      <c r="C5" s="178"/>
      <c r="D5" s="179"/>
      <c r="E5" s="180"/>
      <c r="F5" s="179"/>
      <c r="G5" s="180"/>
      <c r="H5" s="180"/>
      <c r="I5" s="181"/>
      <c r="J5" s="182"/>
    </row>
    <row r="6" spans="1:10" ht="38.25">
      <c r="A6" s="163" t="s">
        <v>43</v>
      </c>
      <c r="B6" s="171" t="s">
        <v>232</v>
      </c>
      <c r="C6" s="178"/>
      <c r="D6" s="180"/>
      <c r="E6" s="183"/>
      <c r="F6" s="183"/>
      <c r="G6" s="183"/>
      <c r="H6" s="183"/>
      <c r="I6" s="181"/>
      <c r="J6" s="182"/>
    </row>
    <row r="7" spans="1:10" ht="12.75">
      <c r="A7" s="184"/>
      <c r="B7" s="185"/>
      <c r="C7" s="186"/>
      <c r="D7" s="187"/>
      <c r="E7" s="188"/>
      <c r="F7" s="141"/>
      <c r="G7" s="187"/>
      <c r="H7" s="187"/>
      <c r="I7" s="189"/>
      <c r="J7" s="190"/>
    </row>
    <row r="8" spans="1:10" ht="12.75">
      <c r="A8" s="163" t="s">
        <v>49</v>
      </c>
      <c r="B8" s="171" t="s">
        <v>226</v>
      </c>
      <c r="C8" s="191"/>
      <c r="D8" s="192"/>
      <c r="E8" s="189"/>
      <c r="F8" s="187"/>
      <c r="G8" s="187"/>
      <c r="H8" s="193"/>
      <c r="I8" s="187"/>
      <c r="J8" s="190"/>
    </row>
    <row r="9" spans="1:11" ht="12.75">
      <c r="A9" s="184"/>
      <c r="B9" s="194"/>
      <c r="C9" s="195"/>
      <c r="D9" s="196"/>
      <c r="E9" s="189"/>
      <c r="F9" s="187"/>
      <c r="G9" s="197"/>
      <c r="H9" s="187"/>
      <c r="I9" s="189"/>
      <c r="J9" s="188"/>
      <c r="K9" s="162"/>
    </row>
    <row r="10" spans="1:11" ht="12.75">
      <c r="A10" s="163" t="s">
        <v>77</v>
      </c>
      <c r="B10" s="198" t="s">
        <v>227</v>
      </c>
      <c r="C10" s="199"/>
      <c r="D10" s="196"/>
      <c r="E10" s="189"/>
      <c r="F10" s="193"/>
      <c r="G10" s="183"/>
      <c r="H10" s="183"/>
      <c r="I10" s="189"/>
      <c r="J10" s="188"/>
      <c r="K10" s="162"/>
    </row>
    <row r="11" spans="1:11" ht="12.75">
      <c r="A11" s="163"/>
      <c r="B11" s="200"/>
      <c r="C11" s="201"/>
      <c r="D11" s="193"/>
      <c r="E11" s="187"/>
      <c r="F11" s="193"/>
      <c r="G11" s="187"/>
      <c r="H11" s="187"/>
      <c r="I11" s="189"/>
      <c r="J11" s="188"/>
      <c r="K11" s="162"/>
    </row>
    <row r="12" spans="1:11" ht="12.75">
      <c r="A12" s="184"/>
      <c r="B12" s="194"/>
      <c r="C12" s="188"/>
      <c r="D12" s="193"/>
      <c r="E12" s="187"/>
      <c r="F12" s="193"/>
      <c r="G12" s="187"/>
      <c r="H12" s="187"/>
      <c r="I12" s="189"/>
      <c r="J12" s="188"/>
      <c r="K12" s="162"/>
    </row>
    <row r="13" spans="1:11" ht="25.5">
      <c r="A13" s="163" t="s">
        <v>114</v>
      </c>
      <c r="B13" s="200" t="s">
        <v>228</v>
      </c>
      <c r="C13" s="183"/>
      <c r="D13" s="173"/>
      <c r="E13" s="183"/>
      <c r="F13" s="173"/>
      <c r="G13" s="202"/>
      <c r="H13" s="187"/>
      <c r="I13" s="189"/>
      <c r="J13" s="188"/>
      <c r="K13" s="162"/>
    </row>
    <row r="14" spans="1:11" ht="12.75">
      <c r="A14" s="163"/>
      <c r="B14" s="171"/>
      <c r="C14" s="186"/>
      <c r="D14" s="193"/>
      <c r="E14" s="187"/>
      <c r="F14" s="193"/>
      <c r="G14" s="187"/>
      <c r="H14" s="187"/>
      <c r="I14" s="189"/>
      <c r="J14" s="188"/>
      <c r="K14" s="162"/>
    </row>
    <row r="15" spans="1:10" ht="12.75">
      <c r="A15" s="163" t="s">
        <v>124</v>
      </c>
      <c r="B15" s="200" t="s">
        <v>230</v>
      </c>
      <c r="C15" s="188"/>
      <c r="D15" s="193"/>
      <c r="E15" s="187"/>
      <c r="F15" s="193"/>
      <c r="G15" s="183"/>
      <c r="H15" s="183"/>
      <c r="I15" s="189"/>
      <c r="J15" s="190"/>
    </row>
    <row r="16" spans="1:11" ht="12.75">
      <c r="A16" s="163"/>
      <c r="B16" s="203"/>
      <c r="C16" s="204"/>
      <c r="D16" s="205"/>
      <c r="E16" s="206"/>
      <c r="F16" s="205"/>
      <c r="G16" s="206"/>
      <c r="H16" s="206"/>
      <c r="I16" s="207"/>
      <c r="J16" s="208"/>
      <c r="K16" s="162"/>
    </row>
    <row r="17" spans="1:11" ht="12.75">
      <c r="A17" s="163" t="s">
        <v>156</v>
      </c>
      <c r="B17" s="200" t="s">
        <v>229</v>
      </c>
      <c r="C17" s="204"/>
      <c r="D17" s="205"/>
      <c r="E17" s="206"/>
      <c r="F17" s="205"/>
      <c r="G17" s="209"/>
      <c r="H17" s="209"/>
      <c r="I17" s="210"/>
      <c r="J17" s="211"/>
      <c r="K17" s="162"/>
    </row>
    <row r="18" spans="1:11" ht="12.75">
      <c r="A18" s="163"/>
      <c r="B18" s="200"/>
      <c r="C18" s="204"/>
      <c r="D18" s="205"/>
      <c r="E18" s="206"/>
      <c r="F18" s="205"/>
      <c r="G18" s="206"/>
      <c r="H18" s="206"/>
      <c r="I18" s="207"/>
      <c r="J18" s="212"/>
      <c r="K18" s="141"/>
    </row>
    <row r="19" spans="1:11" ht="12.75">
      <c r="A19" s="163"/>
      <c r="B19" s="200"/>
      <c r="C19" s="204"/>
      <c r="D19" s="205"/>
      <c r="E19" s="206"/>
      <c r="F19" s="205"/>
      <c r="G19" s="206"/>
      <c r="H19" s="206"/>
      <c r="K19" s="162"/>
    </row>
    <row r="20" spans="1:11" ht="12.75">
      <c r="A20" s="163" t="s">
        <v>170</v>
      </c>
      <c r="B20" s="171" t="s">
        <v>233</v>
      </c>
      <c r="C20" s="213"/>
      <c r="D20" s="214"/>
      <c r="I20" s="207"/>
      <c r="J20" s="208"/>
      <c r="K20" s="162"/>
    </row>
    <row r="21" spans="1:11" ht="13.5">
      <c r="A21" s="215"/>
      <c r="B21" s="216"/>
      <c r="C21" s="208"/>
      <c r="D21" s="217"/>
      <c r="E21" s="208"/>
      <c r="F21" s="217"/>
      <c r="G21" s="218"/>
      <c r="H21" s="208"/>
      <c r="I21" s="218"/>
      <c r="J21" s="219"/>
      <c r="K21" s="162"/>
    </row>
    <row r="22" spans="1:8" ht="13.5">
      <c r="A22" s="220"/>
      <c r="C22" s="220"/>
      <c r="E22" s="220"/>
      <c r="H22" s="220"/>
    </row>
  </sheetData>
  <sheetProtection selectLockedCells="1" selectUnlockedCells="1"/>
  <mergeCells count="6">
    <mergeCell ref="A1:B2"/>
    <mergeCell ref="C1:J1"/>
    <mergeCell ref="C2:D2"/>
    <mergeCell ref="E2:F2"/>
    <mergeCell ref="G2:H2"/>
    <mergeCell ref="I2:J2"/>
  </mergeCells>
  <printOptions/>
  <pageMargins left="0.5118055555555555" right="0.5118055555555555" top="0.7875" bottom="0.78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O23"/>
  <sheetViews>
    <sheetView workbookViewId="0" topLeftCell="A1">
      <selection activeCell="K23" sqref="K23"/>
    </sheetView>
  </sheetViews>
  <sheetFormatPr defaultColWidth="9.140625" defaultRowHeight="12.75"/>
  <cols>
    <col min="2" max="2" width="16.421875" style="0" customWidth="1"/>
  </cols>
  <sheetData>
    <row r="1" spans="1:10" ht="12.75" customHeight="1">
      <c r="A1" s="221" t="s">
        <v>222</v>
      </c>
      <c r="B1" s="221"/>
      <c r="C1" s="222" t="s">
        <v>223</v>
      </c>
      <c r="D1" s="222"/>
      <c r="E1" s="222"/>
      <c r="F1" s="222"/>
      <c r="G1" s="222"/>
      <c r="H1" s="222"/>
      <c r="I1" s="222"/>
      <c r="J1" s="222"/>
    </row>
    <row r="2" spans="1:10" ht="13.5" customHeight="1">
      <c r="A2" s="221"/>
      <c r="B2" s="221"/>
      <c r="C2" s="223">
        <v>30</v>
      </c>
      <c r="D2" s="223"/>
      <c r="E2" s="224">
        <v>60</v>
      </c>
      <c r="F2" s="224"/>
      <c r="G2" s="224">
        <v>90</v>
      </c>
      <c r="H2" s="224"/>
      <c r="I2" s="225">
        <v>120</v>
      </c>
      <c r="J2" s="225"/>
    </row>
    <row r="3" spans="1:10" ht="12.75">
      <c r="A3" s="226"/>
      <c r="B3" s="227"/>
      <c r="C3" s="228"/>
      <c r="D3" s="166"/>
      <c r="E3" s="170"/>
      <c r="F3" s="166"/>
      <c r="G3" s="170"/>
      <c r="H3" s="170"/>
      <c r="I3" s="169"/>
      <c r="J3" s="229"/>
    </row>
    <row r="4" spans="1:10" ht="25.5">
      <c r="A4" s="163" t="s">
        <v>10</v>
      </c>
      <c r="B4" s="230" t="s">
        <v>231</v>
      </c>
      <c r="C4" s="231"/>
      <c r="D4" s="173"/>
      <c r="E4" s="177"/>
      <c r="F4" s="175"/>
      <c r="G4" s="177"/>
      <c r="H4" s="177"/>
      <c r="I4" s="176"/>
      <c r="J4" s="232"/>
    </row>
    <row r="5" spans="1:10" ht="12.75">
      <c r="A5" s="163"/>
      <c r="B5" s="230"/>
      <c r="C5" s="233"/>
      <c r="D5" s="179"/>
      <c r="E5" s="234"/>
      <c r="F5" s="179"/>
      <c r="G5" s="234"/>
      <c r="H5" s="234"/>
      <c r="I5" s="181"/>
      <c r="J5" s="235"/>
    </row>
    <row r="6" spans="1:10" ht="12.75">
      <c r="A6" s="163" t="s">
        <v>43</v>
      </c>
      <c r="B6" s="230" t="s">
        <v>234</v>
      </c>
      <c r="C6" s="233"/>
      <c r="D6" s="234"/>
      <c r="E6" s="236"/>
      <c r="F6" s="236"/>
      <c r="G6" s="188"/>
      <c r="H6" s="188"/>
      <c r="I6" s="181"/>
      <c r="J6" s="235"/>
    </row>
    <row r="7" spans="1:10" ht="12.75">
      <c r="A7" s="184"/>
      <c r="B7" s="237"/>
      <c r="C7" s="238"/>
      <c r="D7" s="188"/>
      <c r="E7" s="188"/>
      <c r="F7" s="239"/>
      <c r="G7" s="188"/>
      <c r="H7" s="188"/>
      <c r="I7" s="189"/>
      <c r="J7" s="240"/>
    </row>
    <row r="8" spans="1:10" ht="12.75">
      <c r="A8" s="163" t="s">
        <v>49</v>
      </c>
      <c r="B8" s="230" t="s">
        <v>226</v>
      </c>
      <c r="C8" s="228"/>
      <c r="D8" s="170"/>
      <c r="E8" s="189"/>
      <c r="F8" s="188"/>
      <c r="G8" s="236"/>
      <c r="H8" s="173"/>
      <c r="I8" s="188"/>
      <c r="J8" s="240"/>
    </row>
    <row r="9" spans="1:10" ht="12.75">
      <c r="A9" s="184"/>
      <c r="B9" s="237"/>
      <c r="C9" s="228"/>
      <c r="D9" s="239"/>
      <c r="E9" s="189"/>
      <c r="F9" s="188"/>
      <c r="G9" s="170"/>
      <c r="H9" s="188"/>
      <c r="I9" s="189"/>
      <c r="J9" s="240"/>
    </row>
    <row r="10" spans="1:10" ht="25.5">
      <c r="A10" s="163" t="s">
        <v>77</v>
      </c>
      <c r="B10" s="230" t="s">
        <v>228</v>
      </c>
      <c r="C10" s="228"/>
      <c r="D10" s="239"/>
      <c r="E10" s="210"/>
      <c r="F10" s="173"/>
      <c r="G10" s="236"/>
      <c r="H10" s="236"/>
      <c r="I10" s="189"/>
      <c r="J10" s="240"/>
    </row>
    <row r="11" spans="1:10" ht="12.75">
      <c r="A11" s="184"/>
      <c r="B11" s="237"/>
      <c r="C11" s="238"/>
      <c r="D11" s="193"/>
      <c r="E11" s="188"/>
      <c r="F11" s="193"/>
      <c r="G11" s="188"/>
      <c r="H11" s="188"/>
      <c r="I11" s="189"/>
      <c r="J11" s="240"/>
    </row>
    <row r="12" spans="1:10" ht="12.75">
      <c r="A12" s="163" t="s">
        <v>114</v>
      </c>
      <c r="B12" s="241" t="s">
        <v>230</v>
      </c>
      <c r="C12" s="231"/>
      <c r="D12" s="173"/>
      <c r="E12" s="188"/>
      <c r="F12" s="193"/>
      <c r="G12" s="170"/>
      <c r="H12" s="188"/>
      <c r="I12" s="189"/>
      <c r="J12" s="240"/>
    </row>
    <row r="13" spans="1:10" ht="12.75">
      <c r="A13" s="163"/>
      <c r="B13" s="241"/>
      <c r="C13" s="238"/>
      <c r="D13" s="193"/>
      <c r="E13" s="188"/>
      <c r="F13" s="193"/>
      <c r="G13" s="170"/>
      <c r="H13" s="188"/>
      <c r="I13" s="189"/>
      <c r="J13" s="240"/>
    </row>
    <row r="14" spans="1:10" ht="12.75">
      <c r="A14" s="163"/>
      <c r="B14" s="230"/>
      <c r="C14" s="238"/>
      <c r="D14" s="193"/>
      <c r="E14" s="188"/>
      <c r="F14" s="193"/>
      <c r="G14" s="188"/>
      <c r="H14" s="188"/>
      <c r="I14" s="189"/>
      <c r="J14" s="240"/>
    </row>
    <row r="15" spans="1:10" ht="12.75">
      <c r="A15" s="163" t="s">
        <v>124</v>
      </c>
      <c r="B15" s="230" t="s">
        <v>235</v>
      </c>
      <c r="C15" s="238"/>
      <c r="D15" s="193"/>
      <c r="E15" s="188"/>
      <c r="F15" s="193"/>
      <c r="G15" s="188"/>
      <c r="H15" s="188"/>
      <c r="I15" s="210"/>
      <c r="J15" s="242"/>
    </row>
    <row r="16" spans="1:10" ht="12.75">
      <c r="A16" s="163"/>
      <c r="B16" s="230"/>
      <c r="C16" s="238"/>
      <c r="D16" s="193"/>
      <c r="E16" s="188"/>
      <c r="F16" s="193"/>
      <c r="G16" s="188"/>
      <c r="H16" s="188"/>
      <c r="I16" s="189"/>
      <c r="J16" s="240"/>
    </row>
    <row r="17" spans="1:15" ht="12.75">
      <c r="A17" s="163"/>
      <c r="B17" s="230"/>
      <c r="C17" s="228"/>
      <c r="D17" s="193"/>
      <c r="E17" s="188"/>
      <c r="F17" s="193"/>
      <c r="G17" s="188"/>
      <c r="H17" s="188"/>
      <c r="I17" s="189"/>
      <c r="J17" s="240"/>
      <c r="M17" s="243"/>
      <c r="N17" s="243"/>
      <c r="O17" s="243"/>
    </row>
    <row r="18" spans="1:15" ht="12.75">
      <c r="A18" s="163" t="s">
        <v>156</v>
      </c>
      <c r="B18" s="230" t="s">
        <v>229</v>
      </c>
      <c r="C18" s="228"/>
      <c r="D18" s="193"/>
      <c r="E18" s="188"/>
      <c r="F18" s="193"/>
      <c r="G18" s="188"/>
      <c r="H18" s="188"/>
      <c r="I18" s="210"/>
      <c r="J18" s="242"/>
      <c r="M18" s="243"/>
      <c r="N18" s="243"/>
      <c r="O18" s="243"/>
    </row>
    <row r="19" spans="1:15" ht="12.75">
      <c r="A19" s="163"/>
      <c r="B19" s="230"/>
      <c r="C19" s="228"/>
      <c r="D19" s="193"/>
      <c r="E19" s="188"/>
      <c r="F19" s="193"/>
      <c r="G19" s="188"/>
      <c r="H19" s="188"/>
      <c r="I19" s="189"/>
      <c r="J19" s="240"/>
      <c r="M19" s="243"/>
      <c r="N19" s="243"/>
      <c r="O19" s="243"/>
    </row>
    <row r="20" spans="1:10" ht="12.75">
      <c r="A20" s="163"/>
      <c r="B20" s="230"/>
      <c r="C20" s="228"/>
      <c r="D20" s="193"/>
      <c r="E20" s="188"/>
      <c r="F20" s="193"/>
      <c r="G20" s="188"/>
      <c r="H20" s="188"/>
      <c r="I20" s="239"/>
      <c r="J20" s="244"/>
    </row>
    <row r="21" spans="1:10" ht="12.75">
      <c r="A21" s="163" t="s">
        <v>170</v>
      </c>
      <c r="B21" s="230" t="s">
        <v>233</v>
      </c>
      <c r="C21" s="238"/>
      <c r="D21" s="193"/>
      <c r="E21" s="245"/>
      <c r="F21" s="245"/>
      <c r="G21" s="246"/>
      <c r="H21" s="246"/>
      <c r="I21" s="189"/>
      <c r="J21" s="240"/>
    </row>
    <row r="22" spans="1:10" ht="13.5">
      <c r="A22" s="247"/>
      <c r="B22" s="248"/>
      <c r="C22" s="249"/>
      <c r="D22" s="250"/>
      <c r="E22" s="251"/>
      <c r="F22" s="250"/>
      <c r="G22" s="251"/>
      <c r="H22" s="251"/>
      <c r="I22" s="252"/>
      <c r="J22" s="253"/>
    </row>
    <row r="23" spans="1:10" ht="12.75">
      <c r="A23" s="195"/>
      <c r="B23" s="196"/>
      <c r="C23" s="195"/>
      <c r="D23" s="196"/>
      <c r="E23" s="195"/>
      <c r="F23" s="196"/>
      <c r="G23" s="196"/>
      <c r="H23" s="195"/>
      <c r="I23" s="196"/>
      <c r="J23" s="196"/>
    </row>
  </sheetData>
  <sheetProtection selectLockedCells="1" selectUnlockedCells="1"/>
  <mergeCells count="6">
    <mergeCell ref="A1:B2"/>
    <mergeCell ref="C1:J1"/>
    <mergeCell ref="C2:D2"/>
    <mergeCell ref="E2:F2"/>
    <mergeCell ref="G2:H2"/>
    <mergeCell ref="I2:J2"/>
  </mergeCells>
  <printOptions/>
  <pageMargins left="0.5118055555555555" right="0.5118055555555555" top="0.78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Maira de Azevedo Oliveira</dc:creator>
  <cp:keywords/>
  <dc:description/>
  <cp:lastModifiedBy/>
  <cp:lastPrinted>2020-09-22T17:51:53Z</cp:lastPrinted>
  <dcterms:modified xsi:type="dcterms:W3CDTF">2020-09-22T17:54:40Z</dcterms:modified>
  <cp:category/>
  <cp:version/>
  <cp:contentType/>
  <cp:contentStatus/>
  <cp:revision>1</cp:revision>
</cp:coreProperties>
</file>