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80" windowWidth="16380" windowHeight="5016" activeTab="0"/>
  </bookViews>
  <sheets>
    <sheet name="PLANILHA" sheetId="1" r:id="rId1"/>
    <sheet name="Composição do item 06115001-E" sheetId="2" r:id="rId2"/>
    <sheet name="Plan1" sheetId="3" r:id="rId3"/>
    <sheet name="Plan2" sheetId="4" r:id="rId4"/>
    <sheet name="Plan3" sheetId="5" r:id="rId5"/>
    <sheet name="Plan4" sheetId="6" r:id="rId6"/>
  </sheets>
  <definedNames>
    <definedName name="_xlnm.Print_Area" localSheetId="0">'PLANILHA'!$A$1:$I$38</definedName>
    <definedName name="_xlnm.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<sst xmlns="http://schemas.openxmlformats.org/spreadsheetml/2006/main" count="204" uniqueCount="136">
  <si>
    <t>Item</t>
  </si>
  <si>
    <t>Código</t>
  </si>
  <si>
    <t>Descrição</t>
  </si>
  <si>
    <t>Unidade</t>
  </si>
  <si>
    <t>Quantidade</t>
  </si>
  <si>
    <t>R$ Unitário</t>
  </si>
  <si>
    <t>R$</t>
  </si>
  <si>
    <t>1.0</t>
  </si>
  <si>
    <t>1.01</t>
  </si>
  <si>
    <t>M2</t>
  </si>
  <si>
    <t>Memorial</t>
  </si>
  <si>
    <t>Mês/Ano de referência: 11/2016</t>
  </si>
  <si>
    <t>Seq.</t>
  </si>
  <si>
    <t>Tipo</t>
  </si>
  <si>
    <t>%</t>
  </si>
  <si>
    <t>Unitário</t>
  </si>
  <si>
    <t>Valor</t>
  </si>
  <si>
    <t>PAVIMENTAÇÃO C/SOLO-CIM. (TEOR DE CIM. 7,5%, EM PESO)</t>
  </si>
  <si>
    <t>M3</t>
  </si>
  <si>
    <t>CIMENTO PORTLAND CP-II-32 (SACO DE 50KG)</t>
  </si>
  <si>
    <t>M</t>
  </si>
  <si>
    <t>KG</t>
  </si>
  <si>
    <t>PINHO DE TERCEIRA, PECA 3"x3"</t>
  </si>
  <si>
    <t>ENERGIA ELETR. TIPO COMERCIAL</t>
  </si>
  <si>
    <t>KWH</t>
  </si>
  <si>
    <t>BETONEIRA ELETR. 320L, MISTURA</t>
  </si>
  <si>
    <t>E</t>
  </si>
  <si>
    <t>H</t>
  </si>
  <si>
    <t>LABORATORISTA DE SOLOS A</t>
  </si>
  <si>
    <t>O</t>
  </si>
  <si>
    <t>SERVENTE</t>
  </si>
  <si>
    <t>CAMINHAO BASCUL. NO TOCO, 4M3 (</t>
  </si>
  <si>
    <t>CAMINHAO TANQUE 6000L (CP)</t>
  </si>
  <si>
    <t>ROLO COMPACT. 5 A 10T 58,5CV (C</t>
  </si>
  <si>
    <t>06.115.001-E</t>
  </si>
  <si>
    <t>Composição do item 06.115.001-E</t>
  </si>
  <si>
    <t>2.0</t>
  </si>
  <si>
    <t>Esquadrias</t>
  </si>
  <si>
    <t>Serviços Preliminares</t>
  </si>
  <si>
    <t>3.0</t>
  </si>
  <si>
    <t>Pintura</t>
  </si>
  <si>
    <t>TOTAL COM BDI</t>
  </si>
  <si>
    <t>4.0</t>
  </si>
  <si>
    <t>5.0</t>
  </si>
  <si>
    <t>6.0</t>
  </si>
  <si>
    <t>05.105.0030-A</t>
  </si>
  <si>
    <t>MÃO-DE-OBRA DE MESTRE DE OBRA "B",INCLUSIVE</t>
  </si>
  <si>
    <t>ITEM  / DESCRIÇÃO</t>
  </si>
  <si>
    <t>DIAS</t>
  </si>
  <si>
    <t>SERVIÇOS PRELIMINARES E DIVERSOS</t>
  </si>
  <si>
    <t>ESQUADRIAS</t>
  </si>
  <si>
    <t>REVESTIMENTOS</t>
  </si>
  <si>
    <t>7.0</t>
  </si>
  <si>
    <t>PINTURA</t>
  </si>
  <si>
    <t>DIVISÓRIAS</t>
  </si>
  <si>
    <t>ESTRUTURA</t>
  </si>
  <si>
    <t>Cobertura</t>
  </si>
  <si>
    <t>8.0</t>
  </si>
  <si>
    <t>SERVIÇOS PRELIMINARES</t>
  </si>
  <si>
    <t>COBERTURA</t>
  </si>
  <si>
    <t>APARELHOS E INSTALAÇÕES SANITÁRIOS</t>
  </si>
  <si>
    <t>02.020.0001-A</t>
  </si>
  <si>
    <t>05.001.0147-A</t>
  </si>
  <si>
    <t>ARRANCAMENTO DE GRADES,GRADIS,ALAMBRADOS,CERCAS E PORTÕES</t>
  </si>
  <si>
    <t xml:space="preserve">TOTAL </t>
  </si>
  <si>
    <t>1.1</t>
  </si>
  <si>
    <t>1.2</t>
  </si>
  <si>
    <t>1.3</t>
  </si>
  <si>
    <t>1.4</t>
  </si>
  <si>
    <t>PLACA DE IDENTIFICACAO DE OBRA PÚBLICA,INCLUSIVE PINTURA E SUPORTES DE MADEIRA.FORNECIMENTO E COLOCAÇÃO</t>
  </si>
  <si>
    <t>ALVENARIA</t>
  </si>
  <si>
    <t>EQ. ELÉTRICOS</t>
  </si>
  <si>
    <t>2m x 3m</t>
  </si>
  <si>
    <t xml:space="preserve"> EMOP Ano referência :09/2019</t>
  </si>
  <si>
    <t>MARCACAO DE QUADRA DE ESPORTE OU VAGA DE GARAGEM COM TINTA ACRILICA PROPRIA PARA PINTURA DE PISOS,COM UTILIZACAO DE SELADOR E SOLVENTE PROPRIO E FITA CREPE COMO LIMITADOR DE LINHAS,MEDIDA PELA AREA REAL DE PINTURA</t>
  </si>
  <si>
    <t>17.040.0021-A</t>
  </si>
  <si>
    <t>17.040.0024-A</t>
  </si>
  <si>
    <t>PINTURA DE PISO CIMENTADO LISO COM TINTA 100% ACRILICA,INCLUSIVE LIXAMENTO,LIMPEZA E TRES DEMAOS DE ACABAMENTO APLICADAS A ROLO DE LA,DILUICAO EM AGUA A 20%</t>
  </si>
  <si>
    <t>17.018.0082-A</t>
  </si>
  <si>
    <t>REPINTURA COM TINTA LATEX ACETINADA,CLASSIFICAÇÃO PREMIUM OU STANDARD (NBR 15079),PARA EXTERIOR,SOBRE SUPERFÍCIE EM BOM ESTADO E NA COR EXISTENTE,INCLUSIVE LIMPEZA,LIXAMENTO COM LIXA FINA,UMA DEMÃO DE SELADOR E UMA DE ACABAMENTO</t>
  </si>
  <si>
    <t>Aréa da quadra: (18,87m x 30,60 m) + arquibancada: escadas de acesso: (0,28m x 0,7m x 8 un) + bancos arquibancada : (30,60 x 5un x 0,7 m)</t>
  </si>
  <si>
    <t xml:space="preserve">Mureta da quadra: (0,17m x 18,87m x 2un) +(0,17m x 30,60m x 2 un) + (1,07,18,87m x 2un) x 2un + (1,07m x 30, 60 m x 2un) x 2un +arquibancada: espelho das escadas de acesso: (0,20m x 5un x 2un x 0,7m) + espelho arquibancada: (30,60m x 5 un x 0,4 m) + base dos pilares: 12un x ((0,95m x 0,3m) + (0,5m x 0,95m x 2un) +muro fundo: (1,10m x 30,60m)+ paredes laterais: (3m x 2un x 1m)+ muro frente: (1,10m x 30,60m)  </t>
  </si>
  <si>
    <t>ALAMBRADO P/CABECEIRA DE CAMPO DE ESPORTE,POSTES DE TUBOS DEFºGALV.2",C/ALTURA LIVRE 5,30M,FICANDO 0,70M ENTERRADOS EMPRISMAS CONCRETO 25MPA,0,30X0,30X0,75M,ESTANDO POSTES ESPACADOS 2,00M,C/3 TUBOS HORIZ.E CONTRAVENTAM.,A CADA 2,00M,TODOS2" E SOBRE ESTES, FIXADA TELA DE ARAME Nº12,PLASTIFICADA,MALHA 7,5CM,INCL.TES,CRUZETAS,CURVAS E FUNDACOES.FORN.E COLOC.</t>
  </si>
  <si>
    <t>09.015.0020-A</t>
  </si>
  <si>
    <t>17.017.0321-A</t>
  </si>
  <si>
    <t>REPINTURA INTERNA OU EXTERNA SOBRE FERRO EM BOM ESTADO,NAS CONDICOES DO ITEM 17.017.0320 E NA COR EXISTENTE</t>
  </si>
  <si>
    <t>Corrimão arquibancada:(2 x pi. 0,035) x 30,60m x 2un + (pi. 0,035x 2) x 1,1m x 9un + grade alambrado: (13un  x 2 x 0,035m x pi x 4,45m) +(10un x 2un x 2 x 0,035m x pi x 4,45m) +(13un x 1un x 0,035m x 2 x pi x 2,90m) + (3un x 0,015m x 2 x pi x 30,60m x 2lados) +  (3un x 2 x 0,015m x pi x 18,87m x 2lados)</t>
  </si>
  <si>
    <t>COBERTURA EM TELHAS ONDULADAS DE ALUMINIO,COM ESPESSURA DE 0,5MM,SOBREPOSICAO LATERAL DE UMA ONDA E LONGITUDINAL DE 0,20M,FIXACAO COM PARAFUSOS OU HASTES DE ALUMINIO,5/16"X250MM COM ROSCA,EXCLUSIVE MADEIRAMENTO E CUMEEIRA.MEDIDA PELA AREA REAL DE COBERTURA.FORNECIMENTO E COLOCACAO</t>
  </si>
  <si>
    <t>Estimativa para troca de telhas: 50m²</t>
  </si>
  <si>
    <t>16.005.0001-A</t>
  </si>
  <si>
    <t>TABELA DE BASQUETE EM COMPENSADO NAVAL,TAMANHO OFICIAL,COM ARO E REDE.FORNECIMENTO E COLOCACAO</t>
  </si>
  <si>
    <t>PAR</t>
  </si>
  <si>
    <t>18.200.0001-A</t>
  </si>
  <si>
    <t>1 par</t>
  </si>
  <si>
    <t>05.008.0001-A</t>
  </si>
  <si>
    <t>04.020.0122-A</t>
  </si>
  <si>
    <t>M2XKM</t>
  </si>
  <si>
    <t>04.021.0010-A</t>
  </si>
  <si>
    <t>05.006.0001-B</t>
  </si>
  <si>
    <t>ALUGUEL DE ANDAIME COM ELEMENTOS TUBULARES (FACHADEIRO) SOBRE SAPATAS FIXAS, CONSIDERANDO-SE A AREA DA PROJECAO VERTICAL DO ANDAIME E PAGO PELO TEMPO NECESSARIO A SUA UTILIZACAO, EXCLUSIVE TRANSPORTE DOS ELEMENTOS DO ANDAIME ATE A OBRA, PLATAFORMA OU PASSARELA DE PINHO, MONTAGEM E DESMONTAGEM DOS ANDAIMES</t>
  </si>
  <si>
    <t>MONTAGEM E DESMONTAGEM DE ANDAIME COM ELEMENTOS TUBULARES,CONSIDERANDO-SE A ÁREA VERTICAL RECOBERTA</t>
  </si>
  <si>
    <t>TRANSPORTE DE ANDAIME TUBULAR,CONSIDERANDO-SE A AREA DE PROJECAO VERTICAL DO ANDAIME,EXCLUSIVE CARGA,DESCARGA E TEMPO DEESPERA DO CAMINHÃO (VIDE ITEM 04.021.0010)</t>
  </si>
  <si>
    <t>05.005.0014-A</t>
  </si>
  <si>
    <t>PLATAFORMA OU PASSARELA DE MADEIRA DE 1ª,CONSIDERANDO-SE APROVEITAMENTO DA MADEIRA 60 VEZES,EXCLUSIVE ANDAIME OU OUTRO SUPORTE E MOVIMENTACAO (VIDE ITEM 05.008.0008)</t>
  </si>
  <si>
    <t>CARGA E DESCARGA MANUAL DE ANDAIME TUBULAR,INCLUSIVE TEMPO DE ESPERA DO CAMINHÃO,CONSIDERANDO-SE A AREA DE PROJECAO VERTICAL</t>
  </si>
  <si>
    <t>M2XMÊS</t>
  </si>
  <si>
    <t>31 m de comprimento (maior dimensão externa da edificação) x 7 m de altura (maior altura da edificação menos altura de uma pessoa = 7,0m – 1,50m) x 1 mês</t>
  </si>
  <si>
    <t>30,60 m (comprimento) x 0,9 m (largura)</t>
  </si>
  <si>
    <t xml:space="preserve"> 30,60  m de comprimento (maior dimensão externa da edificação) x 7m de altura (maior altura da edificação ) x 2 km (ida e volta ao centro da localidade)</t>
  </si>
  <si>
    <t xml:space="preserve">Perímetro: (18,87m +18,87m + 30,6 m + 30,60 m ) x 5,5 m (7m - altura de uma pessoa: 1,5m)  </t>
  </si>
  <si>
    <t xml:space="preserve"> 30,60 m de comprimento (maior dimensão externa da edificação) x 7 m de altura </t>
  </si>
  <si>
    <t>1.5</t>
  </si>
  <si>
    <t>1.6</t>
  </si>
  <si>
    <t>1.7</t>
  </si>
  <si>
    <t>1.8</t>
  </si>
  <si>
    <t>2.1</t>
  </si>
  <si>
    <t>2.2</t>
  </si>
  <si>
    <t>3.1</t>
  </si>
  <si>
    <t>3.2</t>
  </si>
  <si>
    <t>3.3</t>
  </si>
  <si>
    <t>3.4</t>
  </si>
  <si>
    <t>4.1</t>
  </si>
  <si>
    <r>
      <t xml:space="preserve">Reforma de quadra esportiva </t>
    </r>
    <r>
      <rPr>
        <sz val="9"/>
        <color indexed="8"/>
        <rFont val="Arial"/>
        <family val="2"/>
      </rPr>
      <t>bairro Caxias</t>
    </r>
  </si>
  <si>
    <t xml:space="preserve">PINTURA </t>
  </si>
  <si>
    <t>4 horas por dia x 60 dias(duração estimada da obra) -(finais de semana: 8 semanas x 2 dias x 4 horas)</t>
  </si>
  <si>
    <t>marcação baseada nas medidas padronizadas : (3,6 x pi x 2 x 0,05m) x 3+(6,25m x 2 x pi x 0,05m ) x 2 +(28m +28m +15m +15m ) x 0,05m</t>
  </si>
  <si>
    <r>
      <t>alambrado da quadra: (4,45m x 18,87m x 1un)+ (4,45m x 30,60m x 2un) +( 2,90m x 18,87m ) x 0,3 ( considerando 30</t>
    </r>
    <r>
      <rPr>
        <strike/>
        <sz val="9"/>
        <rFont val="Arial "/>
        <family val="0"/>
      </rPr>
      <t>%</t>
    </r>
    <r>
      <rPr>
        <sz val="9"/>
        <rFont val="Arial "/>
        <family val="0"/>
      </rPr>
      <t xml:space="preserve"> da área total do alambrado)</t>
    </r>
  </si>
  <si>
    <t>alambrado da quadra: (4,45m x 18,87m x 1un)+ (4,45m x 30,60m x 2un) +( 2,90m x 18,87m ) x 0,3 ( considerando 30% da área total do alambrado)</t>
  </si>
  <si>
    <t>60 DIAS</t>
  </si>
  <si>
    <t>90 DIAS</t>
  </si>
  <si>
    <t>120 DIAS</t>
  </si>
  <si>
    <t>TOTAL</t>
  </si>
  <si>
    <t>APÓS A DATA DE AUTORIZAÇÃO DE INÍCIO DOS SERVIÇOS</t>
  </si>
  <si>
    <t xml:space="preserve"> </t>
  </si>
  <si>
    <t>15 DIAS</t>
  </si>
  <si>
    <t>BDI (22,23%)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</si>
</sst>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&quot;Mês de Referência: &quot;0&quot;&quot;"/>
    <numFmt numFmtId="166" formatCode="#,##0.0000"/>
    <numFmt numFmtId="167" formatCode="&quot;R$ &quot;#,##0.0000"/>
    <numFmt numFmtId="168" formatCode="_(* #,##0.00_);_(* \(#,##0.00\);_(* &quot;-&quot;??_);_(@_)"/>
    <numFmt numFmtId="169" formatCode="&quot;R$ &quot;#,##0.00"/>
    <numFmt numFmtId="170" formatCode="0.0000"/>
    <numFmt numFmtId="171" formatCode="0.0"/>
    <numFmt numFmtId="172" formatCode="0.000"/>
    <numFmt numFmtId="173" formatCode="0.000000"/>
    <numFmt numFmtId="174" formatCode="0.000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&quot;R$&quot;\ #,##0.00"/>
    <numFmt numFmtId="180" formatCode="&quot;R$ &quot;#,##0.000"/>
  </numFmts>
  <fonts count="73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9"/>
      <name val="Arial "/>
      <family val="0"/>
    </font>
    <font>
      <sz val="9.5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9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66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 Narrow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0C0C0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thick"/>
    </border>
    <border>
      <left style="medium">
        <color rgb="FFC0C0C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C0C0C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0C0C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hair">
        <color indexed="55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>
        <color rgb="FF000000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1" fillId="0" borderId="0" applyFill="0" applyBorder="0" applyAlignment="0" applyProtection="0"/>
    <xf numFmtId="0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1" fillId="0" borderId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33" borderId="0" xfId="47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33" borderId="0" xfId="47" applyFont="1" applyFill="1" applyBorder="1" applyAlignment="1" applyProtection="1">
      <alignment horizontal="center" vertical="center"/>
      <protection/>
    </xf>
    <xf numFmtId="49" fontId="2" fillId="33" borderId="0" xfId="47" applyNumberFormat="1" applyFont="1" applyFill="1" applyBorder="1" applyAlignment="1" applyProtection="1">
      <alignment horizontal="center" vertical="center"/>
      <protection/>
    </xf>
    <xf numFmtId="0" fontId="2" fillId="33" borderId="0" xfId="47" applyFont="1" applyFill="1" applyBorder="1" applyAlignment="1" applyProtection="1">
      <alignment horizontal="left" vertical="center" wrapText="1"/>
      <protection/>
    </xf>
    <xf numFmtId="0" fontId="2" fillId="33" borderId="0" xfId="47" applyFont="1" applyFill="1" applyBorder="1" applyAlignment="1" applyProtection="1">
      <alignment horizontal="center" vertical="center"/>
      <protection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46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2" fillId="0" borderId="14" xfId="57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9" fontId="6" fillId="0" borderId="15" xfId="5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57" applyNumberFormat="1" applyFont="1" applyAlignment="1">
      <alignment horizontal="center" vertical="center" wrapText="1"/>
    </xf>
    <xf numFmtId="10" fontId="2" fillId="0" borderId="0" xfId="57" applyNumberFormat="1" applyFont="1" applyAlignment="1">
      <alignment horizontal="center" vertical="center" wrapText="1"/>
    </xf>
    <xf numFmtId="166" fontId="2" fillId="0" borderId="0" xfId="57" applyNumberFormat="1" applyFont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164" fontId="6" fillId="34" borderId="16" xfId="46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2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Alignment="1" applyProtection="1">
      <alignment vertical="top"/>
      <protection locked="0"/>
    </xf>
    <xf numFmtId="0" fontId="6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>
      <alignment vertical="center" wrapText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vertical="center"/>
    </xf>
    <xf numFmtId="49" fontId="10" fillId="33" borderId="17" xfId="51" applyNumberFormat="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vertical="center"/>
      <protection/>
    </xf>
    <xf numFmtId="0" fontId="3" fillId="33" borderId="19" xfId="51" applyFont="1" applyFill="1" applyBorder="1" applyAlignment="1">
      <alignment vertical="center"/>
      <protection/>
    </xf>
    <xf numFmtId="0" fontId="3" fillId="33" borderId="20" xfId="51" applyFont="1" applyFill="1" applyBorder="1" applyAlignment="1">
      <alignment vertical="center"/>
      <protection/>
    </xf>
    <xf numFmtId="0" fontId="3" fillId="33" borderId="21" xfId="51" applyFont="1" applyFill="1" applyBorder="1" applyAlignment="1">
      <alignment vertical="center"/>
      <protection/>
    </xf>
    <xf numFmtId="0" fontId="3" fillId="33" borderId="22" xfId="51" applyFont="1" applyFill="1" applyBorder="1" applyAlignment="1">
      <alignment vertical="center"/>
      <protection/>
    </xf>
    <xf numFmtId="0" fontId="3" fillId="33" borderId="23" xfId="51" applyFont="1" applyFill="1" applyBorder="1" applyAlignment="1">
      <alignment vertical="center"/>
      <protection/>
    </xf>
    <xf numFmtId="0" fontId="11" fillId="37" borderId="24" xfId="51" applyFont="1" applyFill="1" applyBorder="1" applyAlignment="1">
      <alignment vertical="center"/>
      <protection/>
    </xf>
    <xf numFmtId="0" fontId="11" fillId="37" borderId="25" xfId="51" applyFont="1" applyFill="1" applyBorder="1" applyAlignment="1">
      <alignment vertical="center"/>
      <protection/>
    </xf>
    <xf numFmtId="0" fontId="11" fillId="37" borderId="26" xfId="51" applyFont="1" applyFill="1" applyBorder="1" applyAlignment="1">
      <alignment vertical="center"/>
      <protection/>
    </xf>
    <xf numFmtId="0" fontId="11" fillId="37" borderId="0" xfId="51" applyFont="1" applyFill="1" applyBorder="1" applyAlignment="1">
      <alignment vertical="center"/>
      <protection/>
    </xf>
    <xf numFmtId="0" fontId="11" fillId="37" borderId="27" xfId="51" applyFont="1" applyFill="1" applyBorder="1" applyAlignment="1">
      <alignment vertical="center"/>
      <protection/>
    </xf>
    <xf numFmtId="0" fontId="11" fillId="33" borderId="24" xfId="51" applyFont="1" applyFill="1" applyBorder="1" applyAlignment="1">
      <alignment vertical="center"/>
      <protection/>
    </xf>
    <xf numFmtId="0" fontId="11" fillId="33" borderId="25" xfId="51" applyFont="1" applyFill="1" applyBorder="1" applyAlignment="1">
      <alignment vertical="center"/>
      <protection/>
    </xf>
    <xf numFmtId="0" fontId="11" fillId="33" borderId="26" xfId="51" applyFont="1" applyFill="1" applyBorder="1" applyAlignment="1">
      <alignment vertical="center"/>
      <protection/>
    </xf>
    <xf numFmtId="0" fontId="11" fillId="33" borderId="0" xfId="51" applyFont="1" applyFill="1" applyBorder="1" applyAlignment="1">
      <alignment vertical="center"/>
      <protection/>
    </xf>
    <xf numFmtId="0" fontId="11" fillId="33" borderId="27" xfId="51" applyFont="1" applyFill="1" applyBorder="1" applyAlignment="1">
      <alignment vertical="center"/>
      <protection/>
    </xf>
    <xf numFmtId="0" fontId="11" fillId="38" borderId="0" xfId="51" applyFont="1" applyFill="1" applyBorder="1" applyAlignment="1">
      <alignment vertical="center"/>
      <protection/>
    </xf>
    <xf numFmtId="0" fontId="12" fillId="0" borderId="24" xfId="51" applyFont="1" applyFill="1" applyBorder="1" applyAlignment="1">
      <alignment vertical="center"/>
      <protection/>
    </xf>
    <xf numFmtId="0" fontId="12" fillId="35" borderId="0" xfId="51" applyFont="1" applyFill="1" applyBorder="1" applyAlignment="1">
      <alignment vertical="center"/>
      <protection/>
    </xf>
    <xf numFmtId="0" fontId="12" fillId="35" borderId="26" xfId="51" applyFont="1" applyFill="1" applyBorder="1" applyAlignment="1">
      <alignment vertical="center"/>
      <protection/>
    </xf>
    <xf numFmtId="0" fontId="12" fillId="35" borderId="25" xfId="51" applyFont="1" applyFill="1" applyBorder="1" applyAlignment="1">
      <alignment vertical="center"/>
      <protection/>
    </xf>
    <xf numFmtId="0" fontId="12" fillId="35" borderId="27" xfId="51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39" borderId="26" xfId="51" applyFont="1" applyFill="1" applyBorder="1" applyAlignment="1">
      <alignment vertical="center"/>
      <protection/>
    </xf>
    <xf numFmtId="0" fontId="12" fillId="39" borderId="0" xfId="51" applyFont="1" applyFill="1" applyBorder="1" applyAlignment="1">
      <alignment vertical="center"/>
      <protection/>
    </xf>
    <xf numFmtId="0" fontId="12" fillId="40" borderId="0" xfId="51" applyFont="1" applyFill="1" applyBorder="1" applyAlignment="1">
      <alignment vertical="center"/>
      <protection/>
    </xf>
    <xf numFmtId="0" fontId="12" fillId="41" borderId="26" xfId="51" applyFont="1" applyFill="1" applyBorder="1" applyAlignment="1">
      <alignment vertical="center"/>
      <protection/>
    </xf>
    <xf numFmtId="0" fontId="12" fillId="41" borderId="27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0" fontId="12" fillId="39" borderId="25" xfId="51" applyFont="1" applyFill="1" applyBorder="1" applyAlignment="1">
      <alignment vertical="center"/>
      <protection/>
    </xf>
    <xf numFmtId="0" fontId="12" fillId="38" borderId="0" xfId="51" applyFont="1" applyFill="1" applyBorder="1" applyAlignment="1">
      <alignment vertical="center"/>
      <protection/>
    </xf>
    <xf numFmtId="0" fontId="12" fillId="41" borderId="0" xfId="51" applyFont="1" applyFill="1" applyBorder="1" applyAlignment="1">
      <alignment vertical="center"/>
      <protection/>
    </xf>
    <xf numFmtId="0" fontId="12" fillId="40" borderId="26" xfId="51" applyFont="1" applyFill="1" applyBorder="1" applyAlignment="1">
      <alignment vertical="center"/>
      <protection/>
    </xf>
    <xf numFmtId="49" fontId="10" fillId="33" borderId="28" xfId="51" applyNumberFormat="1" applyFont="1" applyFill="1" applyBorder="1" applyAlignment="1">
      <alignment horizontal="center" vertical="center"/>
      <protection/>
    </xf>
    <xf numFmtId="0" fontId="3" fillId="33" borderId="29" xfId="51" applyFont="1" applyFill="1" applyBorder="1" applyAlignment="1">
      <alignment vertical="center"/>
      <protection/>
    </xf>
    <xf numFmtId="0" fontId="12" fillId="33" borderId="28" xfId="51" applyFont="1" applyFill="1" applyBorder="1" applyAlignment="1">
      <alignment vertical="center"/>
      <protection/>
    </xf>
    <xf numFmtId="0" fontId="12" fillId="41" borderId="30" xfId="51" applyFont="1" applyFill="1" applyBorder="1" applyAlignment="1">
      <alignment vertical="center"/>
      <protection/>
    </xf>
    <xf numFmtId="0" fontId="12" fillId="41" borderId="31" xfId="51" applyFont="1" applyFill="1" applyBorder="1" applyAlignment="1">
      <alignment vertical="center"/>
      <protection/>
    </xf>
    <xf numFmtId="0" fontId="12" fillId="41" borderId="29" xfId="51" applyFont="1" applyFill="1" applyBorder="1" applyAlignment="1">
      <alignment vertical="center"/>
      <protection/>
    </xf>
    <xf numFmtId="0" fontId="12" fillId="41" borderId="32" xfId="51" applyFont="1" applyFill="1" applyBorder="1" applyAlignment="1">
      <alignment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3" fontId="3" fillId="0" borderId="0" xfId="0" applyNumberFormat="1" applyFont="1" applyAlignment="1" applyProtection="1">
      <alignment horizontal="center" vertical="center" wrapText="1"/>
      <protection locked="0"/>
    </xf>
    <xf numFmtId="2" fontId="14" fillId="33" borderId="0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0" fillId="42" borderId="0" xfId="0" applyFont="1" applyFill="1" applyAlignment="1">
      <alignment vertical="center"/>
    </xf>
    <xf numFmtId="0" fontId="0" fillId="42" borderId="33" xfId="0" applyFont="1" applyFill="1" applyBorder="1" applyAlignment="1">
      <alignment vertical="center"/>
    </xf>
    <xf numFmtId="0" fontId="17" fillId="42" borderId="0" xfId="0" applyFont="1" applyFill="1" applyAlignment="1">
      <alignment vertical="center" wrapText="1"/>
    </xf>
    <xf numFmtId="0" fontId="65" fillId="43" borderId="33" xfId="0" applyFont="1" applyFill="1" applyBorder="1" applyAlignment="1">
      <alignment vertical="center"/>
    </xf>
    <xf numFmtId="0" fontId="65" fillId="43" borderId="0" xfId="0" applyFont="1" applyFill="1" applyAlignment="1">
      <alignment vertical="center"/>
    </xf>
    <xf numFmtId="0" fontId="65" fillId="43" borderId="34" xfId="0" applyFont="1" applyFill="1" applyBorder="1" applyAlignment="1">
      <alignment vertical="center"/>
    </xf>
    <xf numFmtId="0" fontId="65" fillId="42" borderId="33" xfId="0" applyFont="1" applyFill="1" applyBorder="1" applyAlignment="1">
      <alignment vertical="center"/>
    </xf>
    <xf numFmtId="0" fontId="65" fillId="42" borderId="0" xfId="0" applyFont="1" applyFill="1" applyAlignment="1">
      <alignment vertical="center"/>
    </xf>
    <xf numFmtId="0" fontId="65" fillId="42" borderId="34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24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6" fillId="42" borderId="0" xfId="0" applyFont="1" applyFill="1" applyAlignment="1">
      <alignment vertical="center"/>
    </xf>
    <xf numFmtId="0" fontId="66" fillId="42" borderId="34" xfId="0" applyFont="1" applyFill="1" applyBorder="1" applyAlignment="1">
      <alignment vertical="center"/>
    </xf>
    <xf numFmtId="0" fontId="66" fillId="42" borderId="33" xfId="0" applyFont="1" applyFill="1" applyBorder="1" applyAlignment="1">
      <alignment vertical="center"/>
    </xf>
    <xf numFmtId="0" fontId="66" fillId="4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43" borderId="34" xfId="0" applyFont="1" applyFill="1" applyBorder="1" applyAlignment="1">
      <alignment vertical="center"/>
    </xf>
    <xf numFmtId="0" fontId="13" fillId="42" borderId="24" xfId="0" applyFont="1" applyFill="1" applyBorder="1" applyAlignment="1">
      <alignment horizontal="center" vertical="center"/>
    </xf>
    <xf numFmtId="0" fontId="68" fillId="42" borderId="33" xfId="0" applyFont="1" applyFill="1" applyBorder="1" applyAlignment="1">
      <alignment vertical="center"/>
    </xf>
    <xf numFmtId="0" fontId="68" fillId="42" borderId="0" xfId="0" applyFont="1" applyFill="1" applyAlignment="1">
      <alignment vertical="center"/>
    </xf>
    <xf numFmtId="0" fontId="68" fillId="42" borderId="34" xfId="0" applyFont="1" applyFill="1" applyBorder="1" applyAlignment="1">
      <alignment vertical="center"/>
    </xf>
    <xf numFmtId="0" fontId="66" fillId="35" borderId="33" xfId="0" applyFont="1" applyFill="1" applyBorder="1" applyAlignment="1">
      <alignment vertical="center"/>
    </xf>
    <xf numFmtId="0" fontId="0" fillId="42" borderId="35" xfId="0" applyFont="1" applyFill="1" applyBorder="1" applyAlignment="1">
      <alignment vertical="center"/>
    </xf>
    <xf numFmtId="0" fontId="0" fillId="42" borderId="36" xfId="0" applyFont="1" applyFill="1" applyBorder="1" applyAlignment="1">
      <alignment vertical="center"/>
    </xf>
    <xf numFmtId="0" fontId="0" fillId="42" borderId="34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37" xfId="0" applyFont="1" applyFill="1" applyBorder="1" applyAlignment="1">
      <alignment vertical="center"/>
    </xf>
    <xf numFmtId="0" fontId="65" fillId="42" borderId="38" xfId="0" applyFont="1" applyFill="1" applyBorder="1" applyAlignment="1">
      <alignment vertical="center"/>
    </xf>
    <xf numFmtId="0" fontId="69" fillId="0" borderId="38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17" fillId="42" borderId="39" xfId="0" applyFont="1" applyFill="1" applyBorder="1" applyAlignment="1">
      <alignment vertical="center" wrapText="1"/>
    </xf>
    <xf numFmtId="0" fontId="66" fillId="42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13" fillId="42" borderId="39" xfId="0" applyFont="1" applyFill="1" applyBorder="1" applyAlignment="1">
      <alignment vertical="center" wrapText="1"/>
    </xf>
    <xf numFmtId="0" fontId="18" fillId="42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68" fillId="42" borderId="42" xfId="0" applyFont="1" applyFill="1" applyBorder="1" applyAlignment="1">
      <alignment vertical="center"/>
    </xf>
    <xf numFmtId="0" fontId="68" fillId="42" borderId="0" xfId="0" applyFont="1" applyFill="1" applyBorder="1" applyAlignment="1">
      <alignment vertical="center"/>
    </xf>
    <xf numFmtId="0" fontId="68" fillId="42" borderId="43" xfId="0" applyFont="1" applyFill="1" applyBorder="1" applyAlignment="1">
      <alignment vertical="center"/>
    </xf>
    <xf numFmtId="0" fontId="66" fillId="43" borderId="39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68" fillId="42" borderId="39" xfId="0" applyFont="1" applyFill="1" applyBorder="1" applyAlignment="1">
      <alignment vertical="center"/>
    </xf>
    <xf numFmtId="0" fontId="68" fillId="42" borderId="44" xfId="0" applyFont="1" applyFill="1" applyBorder="1" applyAlignment="1">
      <alignment vertical="center"/>
    </xf>
    <xf numFmtId="0" fontId="66" fillId="42" borderId="39" xfId="0" applyFont="1" applyFill="1" applyBorder="1" applyAlignment="1">
      <alignment vertical="center"/>
    </xf>
    <xf numFmtId="0" fontId="65" fillId="42" borderId="39" xfId="0" applyFont="1" applyFill="1" applyBorder="1" applyAlignment="1">
      <alignment vertical="center"/>
    </xf>
    <xf numFmtId="0" fontId="65" fillId="43" borderId="0" xfId="0" applyFont="1" applyFill="1" applyBorder="1" applyAlignment="1">
      <alignment vertical="center"/>
    </xf>
    <xf numFmtId="0" fontId="66" fillId="35" borderId="0" xfId="0" applyFont="1" applyFill="1" applyBorder="1" applyAlignment="1">
      <alignment vertical="center"/>
    </xf>
    <xf numFmtId="0" fontId="66" fillId="35" borderId="0" xfId="0" applyFont="1" applyFill="1" applyAlignment="1">
      <alignment vertical="center"/>
    </xf>
    <xf numFmtId="0" fontId="66" fillId="35" borderId="34" xfId="0" applyFont="1" applyFill="1" applyBorder="1" applyAlignment="1">
      <alignment vertical="center"/>
    </xf>
    <xf numFmtId="0" fontId="66" fillId="35" borderId="39" xfId="0" applyFont="1" applyFill="1" applyBorder="1" applyAlignment="1">
      <alignment vertical="center"/>
    </xf>
    <xf numFmtId="0" fontId="66" fillId="40" borderId="0" xfId="0" applyFont="1" applyFill="1" applyAlignment="1">
      <alignment vertical="center"/>
    </xf>
    <xf numFmtId="0" fontId="66" fillId="40" borderId="33" xfId="0" applyFont="1" applyFill="1" applyBorder="1" applyAlignment="1">
      <alignment vertical="center"/>
    </xf>
    <xf numFmtId="0" fontId="68" fillId="40" borderId="0" xfId="0" applyFont="1" applyFill="1" applyAlignment="1">
      <alignment vertical="center"/>
    </xf>
    <xf numFmtId="0" fontId="68" fillId="40" borderId="33" xfId="0" applyFont="1" applyFill="1" applyBorder="1" applyAlignment="1">
      <alignment vertical="center"/>
    </xf>
    <xf numFmtId="0" fontId="66" fillId="40" borderId="38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9" fillId="40" borderId="38" xfId="0" applyFont="1" applyFill="1" applyBorder="1" applyAlignment="1">
      <alignment vertical="center"/>
    </xf>
    <xf numFmtId="0" fontId="16" fillId="40" borderId="0" xfId="0" applyFont="1" applyFill="1" applyAlignment="1">
      <alignment/>
    </xf>
    <xf numFmtId="0" fontId="68" fillId="40" borderId="38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 applyProtection="1">
      <alignment horizontal="center" vertical="center" wrapText="1"/>
      <protection locked="0"/>
    </xf>
    <xf numFmtId="164" fontId="2" fillId="35" borderId="0" xfId="46" applyFont="1" applyFill="1" applyBorder="1" applyAlignment="1" applyProtection="1">
      <alignment horizontal="center" vertical="center"/>
      <protection/>
    </xf>
    <xf numFmtId="0" fontId="2" fillId="41" borderId="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vertical="center"/>
    </xf>
    <xf numFmtId="0" fontId="2" fillId="35" borderId="4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left" vertical="center" wrapText="1"/>
    </xf>
    <xf numFmtId="2" fontId="2" fillId="36" borderId="0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164" fontId="6" fillId="34" borderId="47" xfId="46" applyFont="1" applyFill="1" applyBorder="1" applyAlignment="1">
      <alignment horizontal="center" vertical="center"/>
    </xf>
    <xf numFmtId="0" fontId="6" fillId="34" borderId="48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>
      <alignment horizontal="center" vertical="center"/>
    </xf>
    <xf numFmtId="164" fontId="6" fillId="34" borderId="49" xfId="46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 wrapText="1"/>
    </xf>
    <xf numFmtId="164" fontId="2" fillId="36" borderId="0" xfId="0" applyNumberFormat="1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164" fontId="2" fillId="36" borderId="0" xfId="46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>
      <alignment horizontal="center" vertical="center"/>
    </xf>
    <xf numFmtId="164" fontId="6" fillId="34" borderId="52" xfId="46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5" fillId="33" borderId="0" xfId="47" applyFont="1" applyFill="1" applyBorder="1" applyAlignment="1" applyProtection="1">
      <alignment vertical="center"/>
      <protection/>
    </xf>
    <xf numFmtId="164" fontId="70" fillId="41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/>
      <protection locked="0"/>
    </xf>
    <xf numFmtId="0" fontId="67" fillId="42" borderId="24" xfId="0" applyFont="1" applyFill="1" applyBorder="1" applyAlignment="1">
      <alignment horizontal="center" vertical="center"/>
    </xf>
    <xf numFmtId="0" fontId="69" fillId="42" borderId="33" xfId="0" applyFont="1" applyFill="1" applyBorder="1" applyAlignment="1">
      <alignment vertical="center"/>
    </xf>
    <xf numFmtId="0" fontId="69" fillId="42" borderId="34" xfId="0" applyFont="1" applyFill="1" applyBorder="1" applyAlignment="1">
      <alignment vertical="center"/>
    </xf>
    <xf numFmtId="0" fontId="66" fillId="43" borderId="33" xfId="0" applyFont="1" applyFill="1" applyBorder="1" applyAlignment="1">
      <alignment vertical="center"/>
    </xf>
    <xf numFmtId="0" fontId="67" fillId="0" borderId="24" xfId="0" applyFont="1" applyBorder="1" applyAlignment="1">
      <alignment horizontal="center" vertical="center"/>
    </xf>
    <xf numFmtId="0" fontId="69" fillId="42" borderId="0" xfId="0" applyFont="1" applyFill="1" applyBorder="1" applyAlignment="1">
      <alignment vertical="center"/>
    </xf>
    <xf numFmtId="0" fontId="65" fillId="35" borderId="34" xfId="0" applyFont="1" applyFill="1" applyBorder="1" applyAlignment="1">
      <alignment vertical="center"/>
    </xf>
    <xf numFmtId="0" fontId="65" fillId="42" borderId="0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9" fillId="35" borderId="0" xfId="0" applyFont="1" applyFill="1" applyBorder="1" applyAlignment="1">
      <alignment vertical="center"/>
    </xf>
    <xf numFmtId="0" fontId="67" fillId="42" borderId="19" xfId="0" applyFont="1" applyFill="1" applyBorder="1" applyAlignment="1">
      <alignment horizontal="center" vertical="center"/>
    </xf>
    <xf numFmtId="0" fontId="69" fillId="42" borderId="22" xfId="0" applyFont="1" applyFill="1" applyBorder="1" applyAlignment="1">
      <alignment vertical="center"/>
    </xf>
    <xf numFmtId="0" fontId="67" fillId="4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69" fillId="42" borderId="53" xfId="0" applyFont="1" applyFill="1" applyBorder="1" applyAlignment="1">
      <alignment vertical="center"/>
    </xf>
    <xf numFmtId="0" fontId="66" fillId="43" borderId="53" xfId="0" applyFont="1" applyFill="1" applyBorder="1" applyAlignment="1">
      <alignment vertical="center"/>
    </xf>
    <xf numFmtId="0" fontId="65" fillId="42" borderId="53" xfId="0" applyFont="1" applyFill="1" applyBorder="1" applyAlignment="1">
      <alignment vertical="center"/>
    </xf>
    <xf numFmtId="0" fontId="66" fillId="40" borderId="0" xfId="0" applyFont="1" applyFill="1" applyBorder="1" applyAlignment="1">
      <alignment vertical="center"/>
    </xf>
    <xf numFmtId="0" fontId="66" fillId="35" borderId="53" xfId="0" applyFont="1" applyFill="1" applyBorder="1" applyAlignment="1">
      <alignment vertical="center"/>
    </xf>
    <xf numFmtId="0" fontId="69" fillId="35" borderId="5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69" fillId="0" borderId="0" xfId="0" applyFont="1" applyBorder="1" applyAlignment="1">
      <alignment vertical="center" wrapText="1"/>
    </xf>
    <xf numFmtId="0" fontId="0" fillId="35" borderId="53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7" fillId="42" borderId="28" xfId="0" applyFont="1" applyFill="1" applyBorder="1" applyAlignment="1">
      <alignment horizontal="center" vertical="center"/>
    </xf>
    <xf numFmtId="0" fontId="69" fillId="42" borderId="29" xfId="0" applyFont="1" applyFill="1" applyBorder="1" applyAlignment="1">
      <alignment vertical="center"/>
    </xf>
    <xf numFmtId="0" fontId="65" fillId="35" borderId="53" xfId="0" applyFont="1" applyFill="1" applyBorder="1" applyAlignment="1">
      <alignment vertical="center"/>
    </xf>
    <xf numFmtId="0" fontId="66" fillId="40" borderId="53" xfId="0" applyFont="1" applyFill="1" applyBorder="1" applyAlignment="1">
      <alignment vertical="center"/>
    </xf>
    <xf numFmtId="0" fontId="66" fillId="40" borderId="34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40" borderId="0" xfId="0" applyFont="1" applyFill="1" applyBorder="1" applyAlignment="1">
      <alignment/>
    </xf>
    <xf numFmtId="0" fontId="69" fillId="42" borderId="54" xfId="0" applyFont="1" applyFill="1" applyBorder="1" applyAlignment="1">
      <alignment vertical="center"/>
    </xf>
    <xf numFmtId="0" fontId="65" fillId="43" borderId="54" xfId="0" applyFont="1" applyFill="1" applyBorder="1" applyAlignment="1">
      <alignment vertical="center"/>
    </xf>
    <xf numFmtId="0" fontId="65" fillId="42" borderId="54" xfId="0" applyFont="1" applyFill="1" applyBorder="1" applyAlignment="1">
      <alignment vertical="center"/>
    </xf>
    <xf numFmtId="0" fontId="66" fillId="35" borderId="54" xfId="0" applyFont="1" applyFill="1" applyBorder="1" applyAlignment="1">
      <alignment vertical="center"/>
    </xf>
    <xf numFmtId="0" fontId="66" fillId="40" borderId="54" xfId="0" applyFont="1" applyFill="1" applyBorder="1" applyAlignment="1">
      <alignment vertical="center"/>
    </xf>
    <xf numFmtId="0" fontId="0" fillId="35" borderId="54" xfId="0" applyFont="1" applyFill="1" applyBorder="1" applyAlignment="1">
      <alignment/>
    </xf>
    <xf numFmtId="0" fontId="66" fillId="42" borderId="54" xfId="0" applyFont="1" applyFill="1" applyBorder="1" applyAlignment="1">
      <alignment vertical="center"/>
    </xf>
    <xf numFmtId="0" fontId="66" fillId="42" borderId="55" xfId="0" applyFont="1" applyFill="1" applyBorder="1" applyAlignment="1">
      <alignment vertical="center"/>
    </xf>
    <xf numFmtId="0" fontId="66" fillId="42" borderId="56" xfId="0" applyFont="1" applyFill="1" applyBorder="1" applyAlignment="1">
      <alignment vertical="center"/>
    </xf>
    <xf numFmtId="0" fontId="66" fillId="42" borderId="57" xfId="0" applyFont="1" applyFill="1" applyBorder="1" applyAlignment="1">
      <alignment vertical="center"/>
    </xf>
    <xf numFmtId="0" fontId="66" fillId="42" borderId="58" xfId="0" applyFont="1" applyFill="1" applyBorder="1" applyAlignment="1">
      <alignment vertical="center"/>
    </xf>
    <xf numFmtId="0" fontId="66" fillId="42" borderId="59" xfId="0" applyFont="1" applyFill="1" applyBorder="1" applyAlignment="1">
      <alignment vertical="center"/>
    </xf>
    <xf numFmtId="0" fontId="65" fillId="35" borderId="54" xfId="0" applyFont="1" applyFill="1" applyBorder="1" applyAlignment="1">
      <alignment vertical="center"/>
    </xf>
    <xf numFmtId="164" fontId="70" fillId="41" borderId="0" xfId="46" applyFont="1" applyFill="1" applyBorder="1" applyAlignment="1" applyProtection="1">
      <alignment vertical="center"/>
      <protection/>
    </xf>
    <xf numFmtId="164" fontId="2" fillId="41" borderId="0" xfId="46" applyFont="1" applyFill="1" applyBorder="1" applyAlignment="1" applyProtection="1">
      <alignment vertical="center"/>
      <protection/>
    </xf>
    <xf numFmtId="0" fontId="71" fillId="35" borderId="0" xfId="0" applyFont="1" applyFill="1" applyAlignment="1">
      <alignment horizontal="center" vertical="center"/>
    </xf>
    <xf numFmtId="164" fontId="71" fillId="35" borderId="0" xfId="46" applyFont="1" applyFill="1" applyBorder="1" applyAlignment="1" applyProtection="1">
      <alignment horizontal="center" vertical="center"/>
      <protection/>
    </xf>
    <xf numFmtId="0" fontId="71" fillId="35" borderId="0" xfId="0" applyFont="1" applyFill="1" applyAlignment="1" applyProtection="1">
      <alignment horizontal="center" vertical="center"/>
      <protection locked="0"/>
    </xf>
    <xf numFmtId="164" fontId="71" fillId="35" borderId="0" xfId="46" applyFont="1" applyFill="1" applyBorder="1" applyAlignment="1" applyProtection="1">
      <alignment horizontal="center" vertical="center"/>
      <protection locked="0"/>
    </xf>
    <xf numFmtId="0" fontId="71" fillId="41" borderId="0" xfId="47" applyFont="1" applyFill="1" applyBorder="1" applyAlignment="1" applyProtection="1">
      <alignment horizontal="center" vertical="center"/>
      <protection/>
    </xf>
    <xf numFmtId="164" fontId="71" fillId="41" borderId="0" xfId="46" applyFont="1" applyFill="1" applyBorder="1" applyAlignment="1" applyProtection="1">
      <alignment vertical="center"/>
      <protection/>
    </xf>
    <xf numFmtId="164" fontId="71" fillId="41" borderId="0" xfId="46" applyFont="1" applyFill="1" applyBorder="1" applyAlignment="1" applyProtection="1">
      <alignment horizontal="center" vertical="center"/>
      <protection/>
    </xf>
    <xf numFmtId="164" fontId="71" fillId="41" borderId="0" xfId="46" applyFont="1" applyFill="1" applyBorder="1" applyAlignment="1" applyProtection="1">
      <alignment horizontal="center" vertical="center"/>
      <protection locked="0"/>
    </xf>
    <xf numFmtId="164" fontId="2" fillId="41" borderId="11" xfId="46" applyFont="1" applyFill="1" applyBorder="1" applyAlignment="1" applyProtection="1">
      <alignment horizontal="center" vertical="center"/>
      <protection locked="0"/>
    </xf>
    <xf numFmtId="164" fontId="2" fillId="44" borderId="13" xfId="46" applyFont="1" applyFill="1" applyBorder="1" applyAlignment="1">
      <alignment horizontal="center" vertical="center"/>
    </xf>
    <xf numFmtId="164" fontId="2" fillId="41" borderId="0" xfId="46" applyFont="1" applyFill="1" applyBorder="1" applyAlignment="1" applyProtection="1">
      <alignment horizontal="center" vertical="center"/>
      <protection/>
    </xf>
    <xf numFmtId="164" fontId="2" fillId="44" borderId="48" xfId="46" applyFont="1" applyFill="1" applyBorder="1" applyAlignment="1">
      <alignment horizontal="center" vertical="center"/>
    </xf>
    <xf numFmtId="164" fontId="2" fillId="35" borderId="0" xfId="46" applyFont="1" applyFill="1" applyAlignment="1">
      <alignment vertical="center"/>
    </xf>
    <xf numFmtId="164" fontId="2" fillId="35" borderId="0" xfId="46" applyFont="1" applyFill="1" applyAlignment="1" applyProtection="1">
      <alignment vertical="center"/>
      <protection locked="0"/>
    </xf>
    <xf numFmtId="164" fontId="2" fillId="44" borderId="13" xfId="46" applyFont="1" applyFill="1" applyBorder="1" applyAlignment="1" applyProtection="1">
      <alignment horizontal="left" vertical="center" wrapText="1"/>
      <protection locked="0"/>
    </xf>
    <xf numFmtId="0" fontId="4" fillId="35" borderId="0" xfId="47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2" fontId="2" fillId="35" borderId="0" xfId="0" applyNumberFormat="1" applyFont="1" applyFill="1" applyBorder="1" applyAlignment="1">
      <alignment horizontal="center" vertical="center"/>
    </xf>
    <xf numFmtId="164" fontId="2" fillId="35" borderId="0" xfId="46" applyFont="1" applyFill="1" applyAlignment="1" applyProtection="1">
      <alignment horizontal="center" vertical="center"/>
      <protection locked="0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164" fontId="2" fillId="35" borderId="0" xfId="46" applyFont="1" applyFill="1" applyBorder="1" applyAlignment="1">
      <alignment vertical="center"/>
    </xf>
    <xf numFmtId="0" fontId="17" fillId="0" borderId="0" xfId="0" applyFont="1" applyAlignment="1">
      <alignment/>
    </xf>
    <xf numFmtId="49" fontId="20" fillId="33" borderId="24" xfId="51" applyNumberFormat="1" applyFont="1" applyFill="1" applyBorder="1" applyAlignment="1">
      <alignment horizontal="center" vertical="center"/>
      <protection/>
    </xf>
    <xf numFmtId="0" fontId="20" fillId="33" borderId="0" xfId="51" applyFont="1" applyFill="1" applyBorder="1" applyAlignment="1">
      <alignment horizontal="left" vertical="center" wrapText="1"/>
      <protection/>
    </xf>
    <xf numFmtId="0" fontId="20" fillId="33" borderId="0" xfId="51" applyFont="1" applyFill="1" applyBorder="1" applyAlignment="1">
      <alignment vertical="center" wrapText="1"/>
      <protection/>
    </xf>
    <xf numFmtId="49" fontId="20" fillId="0" borderId="24" xfId="51" applyNumberFormat="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vertical="center" wrapText="1"/>
      <protection/>
    </xf>
    <xf numFmtId="0" fontId="12" fillId="40" borderId="27" xfId="51" applyFont="1" applyFill="1" applyBorder="1" applyAlignment="1">
      <alignment vertical="center"/>
      <protection/>
    </xf>
    <xf numFmtId="179" fontId="14" fillId="0" borderId="0" xfId="0" applyNumberFormat="1" applyFont="1" applyBorder="1" applyAlignment="1" applyProtection="1">
      <alignment horizontal="center" vertical="center"/>
      <protection locked="0"/>
    </xf>
    <xf numFmtId="0" fontId="6" fillId="34" borderId="60" xfId="0" applyFont="1" applyFill="1" applyBorder="1" applyAlignment="1" applyProtection="1">
      <alignment horizontal="center" vertical="center"/>
      <protection locked="0"/>
    </xf>
    <xf numFmtId="0" fontId="2" fillId="34" borderId="61" xfId="0" applyFont="1" applyFill="1" applyBorder="1" applyAlignment="1" applyProtection="1">
      <alignment horizontal="center" vertical="center"/>
      <protection locked="0"/>
    </xf>
    <xf numFmtId="0" fontId="6" fillId="34" borderId="61" xfId="0" applyFont="1" applyFill="1" applyBorder="1" applyAlignment="1" applyProtection="1">
      <alignment horizontal="left" vertical="center" wrapText="1"/>
      <protection locked="0"/>
    </xf>
    <xf numFmtId="0" fontId="2" fillId="34" borderId="61" xfId="0" applyFont="1" applyFill="1" applyBorder="1" applyAlignment="1">
      <alignment horizontal="center" vertical="center"/>
    </xf>
    <xf numFmtId="164" fontId="2" fillId="44" borderId="61" xfId="46" applyFont="1" applyFill="1" applyBorder="1" applyAlignment="1">
      <alignment horizontal="center" vertical="center"/>
    </xf>
    <xf numFmtId="164" fontId="6" fillId="34" borderId="62" xfId="0" applyNumberFormat="1" applyFont="1" applyFill="1" applyBorder="1" applyAlignment="1">
      <alignment horizontal="center" vertical="center"/>
    </xf>
    <xf numFmtId="164" fontId="6" fillId="34" borderId="62" xfId="46" applyFont="1" applyFill="1" applyBorder="1" applyAlignment="1" applyProtection="1">
      <alignment horizontal="center" vertical="center"/>
      <protection locked="0"/>
    </xf>
    <xf numFmtId="0" fontId="2" fillId="35" borderId="63" xfId="0" applyFont="1" applyFill="1" applyBorder="1" applyAlignment="1">
      <alignment vertical="center"/>
    </xf>
    <xf numFmtId="0" fontId="2" fillId="35" borderId="63" xfId="0" applyFont="1" applyFill="1" applyBorder="1" applyAlignment="1">
      <alignment vertical="center" wrapText="1"/>
    </xf>
    <xf numFmtId="0" fontId="2" fillId="35" borderId="63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69" fillId="45" borderId="68" xfId="0" applyNumberFormat="1" applyFont="1" applyFill="1" applyBorder="1" applyAlignment="1">
      <alignment vertical="center" wrapText="1"/>
    </xf>
    <xf numFmtId="0" fontId="0" fillId="45" borderId="68" xfId="0" applyFont="1" applyFill="1" applyBorder="1" applyAlignment="1">
      <alignment vertical="center" wrapText="1"/>
    </xf>
    <xf numFmtId="0" fontId="0" fillId="45" borderId="68" xfId="0" applyFill="1" applyBorder="1" applyAlignment="1">
      <alignment vertical="top" wrapText="1"/>
    </xf>
    <xf numFmtId="9" fontId="0" fillId="0" borderId="69" xfId="0" applyNumberFormat="1" applyFont="1" applyBorder="1" applyAlignment="1">
      <alignment horizontal="center" vertical="center" wrapText="1"/>
    </xf>
    <xf numFmtId="0" fontId="69" fillId="45" borderId="70" xfId="0" applyFont="1" applyFill="1" applyBorder="1" applyAlignment="1">
      <alignment vertical="center" wrapText="1"/>
    </xf>
    <xf numFmtId="0" fontId="69" fillId="45" borderId="71" xfId="0" applyFont="1" applyFill="1" applyBorder="1" applyAlignment="1">
      <alignment vertical="center" wrapText="1"/>
    </xf>
    <xf numFmtId="8" fontId="69" fillId="45" borderId="71" xfId="0" applyNumberFormat="1" applyFont="1" applyFill="1" applyBorder="1" applyAlignment="1">
      <alignment vertical="center" wrapText="1"/>
    </xf>
    <xf numFmtId="0" fontId="17" fillId="45" borderId="71" xfId="0" applyFont="1" applyFill="1" applyBorder="1" applyAlignment="1">
      <alignment vertical="center" wrapText="1"/>
    </xf>
    <xf numFmtId="0" fontId="0" fillId="45" borderId="72" xfId="0" applyFont="1" applyFill="1" applyBorder="1" applyAlignment="1">
      <alignment vertical="center" wrapText="1"/>
    </xf>
    <xf numFmtId="10" fontId="0" fillId="0" borderId="68" xfId="0" applyNumberFormat="1" applyFont="1" applyBorder="1" applyAlignment="1">
      <alignment horizontal="center" vertical="center" wrapText="1"/>
    </xf>
    <xf numFmtId="0" fontId="0" fillId="45" borderId="71" xfId="0" applyFont="1" applyFill="1" applyBorder="1" applyAlignment="1">
      <alignment vertical="center" wrapText="1"/>
    </xf>
    <xf numFmtId="8" fontId="69" fillId="45" borderId="71" xfId="0" applyNumberFormat="1" applyFont="1" applyFill="1" applyBorder="1" applyAlignment="1">
      <alignment horizontal="center" vertical="center" wrapText="1"/>
    </xf>
    <xf numFmtId="0" fontId="0" fillId="45" borderId="71" xfId="0" applyFill="1" applyBorder="1" applyAlignment="1">
      <alignment vertical="center" wrapText="1"/>
    </xf>
    <xf numFmtId="0" fontId="0" fillId="45" borderId="73" xfId="0" applyFont="1" applyFill="1" applyBorder="1" applyAlignment="1">
      <alignment vertical="center" wrapText="1"/>
    </xf>
    <xf numFmtId="0" fontId="0" fillId="45" borderId="74" xfId="0" applyFont="1" applyFill="1" applyBorder="1" applyAlignment="1">
      <alignment vertical="center" wrapText="1"/>
    </xf>
    <xf numFmtId="0" fontId="0" fillId="45" borderId="75" xfId="0" applyFont="1" applyFill="1" applyBorder="1" applyAlignment="1">
      <alignment vertical="center" wrapText="1"/>
    </xf>
    <xf numFmtId="0" fontId="69" fillId="45" borderId="76" xfId="0" applyFont="1" applyFill="1" applyBorder="1" applyAlignment="1">
      <alignment vertical="center" wrapText="1"/>
    </xf>
    <xf numFmtId="0" fontId="69" fillId="45" borderId="54" xfId="0" applyFont="1" applyFill="1" applyBorder="1" applyAlignment="1">
      <alignment vertical="center" wrapText="1"/>
    </xf>
    <xf numFmtId="8" fontId="69" fillId="45" borderId="76" xfId="0" applyNumberFormat="1" applyFont="1" applyFill="1" applyBorder="1" applyAlignment="1">
      <alignment vertical="center" wrapText="1"/>
    </xf>
    <xf numFmtId="8" fontId="69" fillId="45" borderId="54" xfId="0" applyNumberFormat="1" applyFont="1" applyFill="1" applyBorder="1" applyAlignment="1">
      <alignment vertical="center" wrapText="1"/>
    </xf>
    <xf numFmtId="0" fontId="0" fillId="45" borderId="76" xfId="0" applyFill="1" applyBorder="1" applyAlignment="1">
      <alignment vertical="top" wrapText="1"/>
    </xf>
    <xf numFmtId="0" fontId="0" fillId="45" borderId="54" xfId="0" applyFill="1" applyBorder="1" applyAlignment="1">
      <alignment vertical="center" wrapText="1"/>
    </xf>
    <xf numFmtId="0" fontId="0" fillId="45" borderId="77" xfId="0" applyFont="1" applyFill="1" applyBorder="1" applyAlignment="1">
      <alignment vertical="center" wrapText="1"/>
    </xf>
    <xf numFmtId="0" fontId="0" fillId="45" borderId="78" xfId="0" applyFont="1" applyFill="1" applyBorder="1" applyAlignment="1">
      <alignment vertical="center" wrapText="1"/>
    </xf>
    <xf numFmtId="0" fontId="0" fillId="45" borderId="5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79" xfId="0" applyFont="1" applyBorder="1" applyAlignment="1" applyProtection="1">
      <alignment horizontal="left" vertical="center" wrapText="1"/>
      <protection locked="0"/>
    </xf>
    <xf numFmtId="164" fontId="71" fillId="41" borderId="0" xfId="46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0" fillId="34" borderId="80" xfId="51" applyNumberFormat="1" applyFont="1" applyFill="1" applyBorder="1" applyAlignment="1">
      <alignment horizontal="center" vertical="center"/>
      <protection/>
    </xf>
    <xf numFmtId="49" fontId="10" fillId="34" borderId="81" xfId="51" applyNumberFormat="1" applyFont="1" applyFill="1" applyBorder="1" applyAlignment="1">
      <alignment horizontal="center" vertical="center"/>
      <protection/>
    </xf>
    <xf numFmtId="49" fontId="10" fillId="34" borderId="82" xfId="51" applyNumberFormat="1" applyFont="1" applyFill="1" applyBorder="1" applyAlignment="1">
      <alignment horizontal="center" vertical="center"/>
      <protection/>
    </xf>
    <xf numFmtId="49" fontId="10" fillId="34" borderId="12" xfId="51" applyNumberFormat="1" applyFont="1" applyFill="1" applyBorder="1" applyAlignment="1">
      <alignment horizontal="center" vertical="center"/>
      <protection/>
    </xf>
    <xf numFmtId="0" fontId="10" fillId="34" borderId="80" xfId="51" applyFont="1" applyFill="1" applyBorder="1" applyAlignment="1">
      <alignment horizontal="center" vertical="center"/>
      <protection/>
    </xf>
    <xf numFmtId="0" fontId="10" fillId="34" borderId="83" xfId="51" applyFont="1" applyFill="1" applyBorder="1" applyAlignment="1">
      <alignment horizontal="center" vertical="center"/>
      <protection/>
    </xf>
    <xf numFmtId="0" fontId="10" fillId="34" borderId="84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34" borderId="85" xfId="51" applyFont="1" applyFill="1" applyBorder="1" applyAlignment="1">
      <alignment horizontal="center" vertical="center"/>
      <protection/>
    </xf>
    <xf numFmtId="0" fontId="3" fillId="34" borderId="18" xfId="51" applyFont="1" applyFill="1" applyBorder="1" applyAlignment="1">
      <alignment horizontal="center" vertical="center"/>
      <protection/>
    </xf>
    <xf numFmtId="0" fontId="3" fillId="34" borderId="86" xfId="51" applyFont="1" applyFill="1" applyBorder="1" applyAlignment="1">
      <alignment horizontal="center" vertical="center"/>
      <protection/>
    </xf>
    <xf numFmtId="0" fontId="17" fillId="45" borderId="19" xfId="0" applyFont="1" applyFill="1" applyBorder="1" applyAlignment="1">
      <alignment horizontal="center" vertical="center"/>
    </xf>
    <xf numFmtId="0" fontId="17" fillId="45" borderId="87" xfId="0" applyFont="1" applyFill="1" applyBorder="1" applyAlignment="1">
      <alignment horizontal="center" vertical="center"/>
    </xf>
    <xf numFmtId="0" fontId="17" fillId="45" borderId="88" xfId="0" applyFont="1" applyFill="1" applyBorder="1" applyAlignment="1">
      <alignment horizontal="center" vertical="center"/>
    </xf>
    <xf numFmtId="0" fontId="17" fillId="45" borderId="89" xfId="0" applyFont="1" applyFill="1" applyBorder="1" applyAlignment="1">
      <alignment horizontal="center" vertical="center"/>
    </xf>
    <xf numFmtId="0" fontId="17" fillId="45" borderId="90" xfId="0" applyFont="1" applyFill="1" applyBorder="1" applyAlignment="1">
      <alignment horizontal="center" vertical="center"/>
    </xf>
    <xf numFmtId="0" fontId="17" fillId="45" borderId="91" xfId="0" applyFont="1" applyFill="1" applyBorder="1" applyAlignment="1">
      <alignment horizontal="center" vertical="center"/>
    </xf>
    <xf numFmtId="0" fontId="0" fillId="45" borderId="44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67" fillId="45" borderId="19" xfId="0" applyFont="1" applyFill="1" applyBorder="1" applyAlignment="1">
      <alignment horizontal="center" vertical="center"/>
    </xf>
    <xf numFmtId="0" fontId="67" fillId="45" borderId="22" xfId="0" applyFont="1" applyFill="1" applyBorder="1" applyAlignment="1">
      <alignment horizontal="center" vertical="center"/>
    </xf>
    <xf numFmtId="0" fontId="67" fillId="45" borderId="24" xfId="0" applyFont="1" applyFill="1" applyBorder="1" applyAlignment="1">
      <alignment horizontal="center" vertical="center"/>
    </xf>
    <xf numFmtId="0" fontId="67" fillId="45" borderId="0" xfId="0" applyFont="1" applyFill="1" applyBorder="1" applyAlignment="1">
      <alignment horizontal="center" vertical="center"/>
    </xf>
    <xf numFmtId="0" fontId="67" fillId="40" borderId="92" xfId="0" applyFont="1" applyFill="1" applyBorder="1" applyAlignment="1">
      <alignment horizontal="center" vertical="center"/>
    </xf>
    <xf numFmtId="0" fontId="67" fillId="40" borderId="50" xfId="0" applyFont="1" applyFill="1" applyBorder="1" applyAlignment="1">
      <alignment horizontal="center" vertical="center"/>
    </xf>
    <xf numFmtId="0" fontId="67" fillId="40" borderId="75" xfId="0" applyFont="1" applyFill="1" applyBorder="1" applyAlignment="1">
      <alignment horizontal="center" vertical="center"/>
    </xf>
    <xf numFmtId="0" fontId="69" fillId="45" borderId="93" xfId="0" applyFont="1" applyFill="1" applyBorder="1" applyAlignment="1">
      <alignment horizontal="center" vertical="center"/>
    </xf>
    <xf numFmtId="0" fontId="69" fillId="45" borderId="94" xfId="0" applyFont="1" applyFill="1" applyBorder="1" applyAlignment="1">
      <alignment horizontal="center" vertical="center"/>
    </xf>
    <xf numFmtId="0" fontId="69" fillId="45" borderId="95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rmal 5" xfId="50"/>
    <cellStyle name="Normal_Planilha - Rede Coletrora 44 Casas" xfId="51"/>
    <cellStyle name="Nota" xfId="52"/>
    <cellStyle name="Percent" xfId="53"/>
    <cellStyle name="Ruim" xfId="54"/>
    <cellStyle name="Saída" xfId="55"/>
    <cellStyle name="Comma [0]" xfId="56"/>
    <cellStyle name="Separador de milhares_Adi Faz Quissam oficial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276225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476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2</xdr:row>
      <xdr:rowOff>0</xdr:rowOff>
    </xdr:from>
    <xdr:to>
      <xdr:col>4</xdr:col>
      <xdr:colOff>209550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3850"/>
          <a:ext cx="2628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09"/>
  <sheetViews>
    <sheetView showGridLines="0" tabSelected="1" zoomScalePageLayoutView="0" workbookViewId="0" topLeftCell="A1">
      <selection activeCell="H38" sqref="A1:H38"/>
    </sheetView>
  </sheetViews>
  <sheetFormatPr defaultColWidth="9.140625" defaultRowHeight="12.75" customHeight="1"/>
  <cols>
    <col min="1" max="1" width="4.421875" style="1" bestFit="1" customWidth="1"/>
    <col min="2" max="2" width="13.140625" style="1" bestFit="1" customWidth="1"/>
    <col min="3" max="3" width="23.421875" style="2" customWidth="1"/>
    <col min="4" max="4" width="6.7109375" style="1" customWidth="1"/>
    <col min="5" max="5" width="10.140625" style="44" bestFit="1" customWidth="1"/>
    <col min="6" max="6" width="12.7109375" style="265" customWidth="1"/>
    <col min="7" max="7" width="13.8515625" style="3" bestFit="1" customWidth="1"/>
    <col min="8" max="8" width="34.28125" style="4" customWidth="1"/>
    <col min="9" max="10" width="9.00390625" style="5" customWidth="1"/>
    <col min="11" max="16384" width="9.140625" style="5" customWidth="1"/>
  </cols>
  <sheetData>
    <row r="1" spans="1:9" ht="12.75" customHeight="1">
      <c r="A1" s="17"/>
      <c r="B1" s="17"/>
      <c r="C1" s="201"/>
      <c r="D1" s="17"/>
      <c r="E1" s="255"/>
      <c r="F1" s="261"/>
      <c r="G1" s="256"/>
      <c r="H1" s="98"/>
      <c r="I1" s="8"/>
    </row>
    <row r="2" spans="1:9" ht="12.75" customHeight="1">
      <c r="A2" s="17"/>
      <c r="B2" s="17"/>
      <c r="C2" s="201"/>
      <c r="D2" s="17"/>
      <c r="E2" s="255"/>
      <c r="F2" s="261"/>
      <c r="G2" s="256"/>
      <c r="H2" s="98"/>
      <c r="I2" s="8"/>
    </row>
    <row r="3" spans="1:9" s="6" customFormat="1" ht="10.5" customHeight="1">
      <c r="A3" s="11"/>
      <c r="B3" s="12"/>
      <c r="C3" s="13"/>
      <c r="D3" s="14"/>
      <c r="E3" s="257"/>
      <c r="F3" s="262"/>
      <c r="G3" s="258"/>
      <c r="H3" s="15"/>
      <c r="I3" s="202"/>
    </row>
    <row r="4" spans="1:9" s="6" customFormat="1" ht="10.5" customHeight="1">
      <c r="A4" s="11"/>
      <c r="B4" s="12"/>
      <c r="C4" s="13"/>
      <c r="D4" s="14"/>
      <c r="E4" s="259"/>
      <c r="F4" s="261"/>
      <c r="G4" s="260"/>
      <c r="H4" s="253"/>
      <c r="I4" s="253"/>
    </row>
    <row r="5" spans="1:9" s="6" customFormat="1" ht="10.5" customHeight="1">
      <c r="A5" s="11"/>
      <c r="B5" s="12"/>
      <c r="C5" s="13"/>
      <c r="D5" s="14"/>
      <c r="E5" s="257"/>
      <c r="F5" s="262"/>
      <c r="G5" s="260"/>
      <c r="H5" s="253"/>
      <c r="I5" s="253"/>
    </row>
    <row r="6" spans="1:9" s="6" customFormat="1" ht="24.75" customHeight="1">
      <c r="A6" s="11"/>
      <c r="B6" s="12"/>
      <c r="C6" s="13"/>
      <c r="D6" s="14"/>
      <c r="E6" s="334"/>
      <c r="F6" s="334"/>
      <c r="G6" s="334"/>
      <c r="H6" s="254"/>
      <c r="I6" s="253"/>
    </row>
    <row r="7" spans="1:9" s="6" customFormat="1" ht="24.75" customHeight="1">
      <c r="A7" s="11"/>
      <c r="B7" s="12"/>
      <c r="C7" s="13"/>
      <c r="D7" s="14"/>
      <c r="E7" s="257"/>
      <c r="F7" s="262"/>
      <c r="G7" s="261"/>
      <c r="H7" s="203"/>
      <c r="I7" s="203"/>
    </row>
    <row r="8" spans="1:9" s="7" customFormat="1" ht="15" customHeight="1">
      <c r="A8" s="332" t="s">
        <v>122</v>
      </c>
      <c r="B8" s="332"/>
      <c r="C8" s="332"/>
      <c r="D8" s="332"/>
      <c r="E8" s="332"/>
      <c r="F8" s="332"/>
      <c r="G8" s="332"/>
      <c r="H8" s="16"/>
      <c r="I8" s="204"/>
    </row>
    <row r="9" spans="1:9" s="7" customFormat="1" ht="15" customHeight="1">
      <c r="A9" s="332"/>
      <c r="B9" s="332"/>
      <c r="C9" s="332"/>
      <c r="D9" s="332"/>
      <c r="E9" s="332"/>
      <c r="F9" s="332"/>
      <c r="G9" s="332"/>
      <c r="H9" s="16"/>
      <c r="I9" s="204"/>
    </row>
    <row r="10" spans="1:9" s="7" customFormat="1" ht="10.5" customHeight="1">
      <c r="A10" s="17"/>
      <c r="B10" s="17"/>
      <c r="C10" s="333" t="s">
        <v>73</v>
      </c>
      <c r="D10" s="333"/>
      <c r="E10" s="333"/>
      <c r="F10" s="333"/>
      <c r="G10" s="333"/>
      <c r="H10" s="16"/>
      <c r="I10" s="204"/>
    </row>
    <row r="11" spans="1:8" s="8" customFormat="1" ht="15" customHeight="1" thickBot="1">
      <c r="A11" s="18" t="s">
        <v>0</v>
      </c>
      <c r="B11" s="18" t="s">
        <v>1</v>
      </c>
      <c r="C11" s="19" t="s">
        <v>2</v>
      </c>
      <c r="D11" s="18" t="s">
        <v>3</v>
      </c>
      <c r="E11" s="46" t="s">
        <v>4</v>
      </c>
      <c r="F11" s="263" t="s">
        <v>5</v>
      </c>
      <c r="G11" s="20" t="s">
        <v>6</v>
      </c>
      <c r="H11" s="10" t="s">
        <v>10</v>
      </c>
    </row>
    <row r="12" spans="1:9" s="9" customFormat="1" ht="14.25" thickBot="1">
      <c r="A12" s="21" t="s">
        <v>7</v>
      </c>
      <c r="B12" s="22"/>
      <c r="C12" s="23" t="s">
        <v>38</v>
      </c>
      <c r="D12" s="24"/>
      <c r="E12" s="24"/>
      <c r="F12" s="264"/>
      <c r="G12" s="45">
        <f>SUM(G13:G20)</f>
        <v>12111.960000000003</v>
      </c>
      <c r="H12" s="25"/>
      <c r="I12" s="205"/>
    </row>
    <row r="13" spans="1:9" s="9" customFormat="1" ht="45">
      <c r="A13" s="54" t="s">
        <v>65</v>
      </c>
      <c r="B13" s="296" t="s">
        <v>62</v>
      </c>
      <c r="C13" s="297" t="s">
        <v>63</v>
      </c>
      <c r="D13" s="298" t="s">
        <v>9</v>
      </c>
      <c r="E13" s="178">
        <f>((4.45*18.87)+(4.45*30.6*2)+(2.9*18.87))*0.3</f>
        <v>123.31035</v>
      </c>
      <c r="F13" s="267">
        <v>13.47</v>
      </c>
      <c r="G13" s="188">
        <f aca="true" t="shared" si="0" ref="G13:G19">ROUND(E13*F13,2)</f>
        <v>1660.99</v>
      </c>
      <c r="H13" s="171" t="s">
        <v>127</v>
      </c>
      <c r="I13" s="205"/>
    </row>
    <row r="14" spans="1:9" s="9" customFormat="1" ht="68.25">
      <c r="A14" s="54" t="s">
        <v>66</v>
      </c>
      <c r="B14" s="299" t="s">
        <v>61</v>
      </c>
      <c r="C14" s="300" t="s">
        <v>69</v>
      </c>
      <c r="D14" s="301" t="s">
        <v>9</v>
      </c>
      <c r="E14" s="178">
        <f>6</f>
        <v>6</v>
      </c>
      <c r="F14" s="288">
        <v>92.26</v>
      </c>
      <c r="G14" s="188">
        <f t="shared" si="0"/>
        <v>553.56</v>
      </c>
      <c r="H14" s="171" t="s">
        <v>72</v>
      </c>
      <c r="I14" s="205"/>
    </row>
    <row r="15" spans="1:9" ht="33.75">
      <c r="A15" s="54" t="s">
        <v>67</v>
      </c>
      <c r="B15" s="55" t="s">
        <v>45</v>
      </c>
      <c r="C15" s="53" t="s">
        <v>46</v>
      </c>
      <c r="D15" s="271" t="s">
        <v>27</v>
      </c>
      <c r="E15" s="272">
        <f>4*60-(8*2*4)</f>
        <v>176</v>
      </c>
      <c r="F15" s="267">
        <v>30.05</v>
      </c>
      <c r="G15" s="273">
        <f t="shared" si="0"/>
        <v>5288.8</v>
      </c>
      <c r="H15" s="270" t="s">
        <v>124</v>
      </c>
      <c r="I15" s="8"/>
    </row>
    <row r="16" spans="1:9" ht="182.25">
      <c r="A16" s="54" t="s">
        <v>68</v>
      </c>
      <c r="B16" s="274" t="s">
        <v>98</v>
      </c>
      <c r="C16" s="275" t="s">
        <v>99</v>
      </c>
      <c r="D16" s="48" t="s">
        <v>105</v>
      </c>
      <c r="E16" s="272">
        <f>5.5*30.6</f>
        <v>168.3</v>
      </c>
      <c r="F16" s="267">
        <v>4</v>
      </c>
      <c r="G16" s="273">
        <f t="shared" si="0"/>
        <v>673.2</v>
      </c>
      <c r="H16" s="270" t="s">
        <v>106</v>
      </c>
      <c r="I16" s="8"/>
    </row>
    <row r="17" spans="1:9" ht="68.25">
      <c r="A17" s="54" t="s">
        <v>111</v>
      </c>
      <c r="B17" s="274" t="s">
        <v>94</v>
      </c>
      <c r="C17" s="275" t="s">
        <v>100</v>
      </c>
      <c r="D17" s="48" t="s">
        <v>9</v>
      </c>
      <c r="E17" s="272">
        <f>(18.87+30.6+18.87+30.6)*7</f>
        <v>692.5799999999999</v>
      </c>
      <c r="F17" s="267">
        <v>5.38</v>
      </c>
      <c r="G17" s="273">
        <f t="shared" si="0"/>
        <v>3726.08</v>
      </c>
      <c r="H17" s="99" t="s">
        <v>109</v>
      </c>
      <c r="I17" s="8"/>
    </row>
    <row r="18" spans="1:9" ht="102">
      <c r="A18" s="54" t="s">
        <v>112</v>
      </c>
      <c r="B18" s="274" t="s">
        <v>95</v>
      </c>
      <c r="C18" s="275" t="s">
        <v>101</v>
      </c>
      <c r="D18" s="48" t="s">
        <v>96</v>
      </c>
      <c r="E18" s="272">
        <f>30.6*7*2</f>
        <v>428.40000000000003</v>
      </c>
      <c r="F18" s="273">
        <v>0.11</v>
      </c>
      <c r="G18" s="273">
        <f t="shared" si="0"/>
        <v>47.12</v>
      </c>
      <c r="H18" s="277" t="s">
        <v>108</v>
      </c>
      <c r="I18" s="8"/>
    </row>
    <row r="19" spans="1:9" ht="102">
      <c r="A19" s="54" t="s">
        <v>113</v>
      </c>
      <c r="B19" s="274" t="s">
        <v>102</v>
      </c>
      <c r="C19" s="275" t="s">
        <v>103</v>
      </c>
      <c r="D19" s="48" t="s">
        <v>9</v>
      </c>
      <c r="E19" s="272">
        <f>30.6*0.9</f>
        <v>27.540000000000003</v>
      </c>
      <c r="F19" s="273">
        <v>0.99</v>
      </c>
      <c r="G19" s="273">
        <f t="shared" si="0"/>
        <v>27.26</v>
      </c>
      <c r="H19" s="277" t="s">
        <v>107</v>
      </c>
      <c r="I19" s="8"/>
    </row>
    <row r="20" spans="1:9" ht="79.5">
      <c r="A20" s="54" t="s">
        <v>114</v>
      </c>
      <c r="B20" s="274" t="s">
        <v>97</v>
      </c>
      <c r="C20" s="275" t="s">
        <v>104</v>
      </c>
      <c r="D20" s="48" t="s">
        <v>9</v>
      </c>
      <c r="E20" s="272">
        <f>30.6*7</f>
        <v>214.20000000000002</v>
      </c>
      <c r="F20" s="273">
        <v>0.63</v>
      </c>
      <c r="G20" s="273">
        <f>ROUND(E20*F20,2)</f>
        <v>134.95</v>
      </c>
      <c r="H20" s="277" t="s">
        <v>110</v>
      </c>
      <c r="I20" s="8"/>
    </row>
    <row r="21" spans="1:9" ht="13.5" thickBot="1">
      <c r="A21" s="170"/>
      <c r="B21" s="173"/>
      <c r="C21" s="177"/>
      <c r="D21" s="176"/>
      <c r="E21" s="47"/>
      <c r="H21" s="52"/>
      <c r="I21" s="8"/>
    </row>
    <row r="22" spans="1:9" ht="13.5" thickBot="1">
      <c r="A22" s="197" t="s">
        <v>36</v>
      </c>
      <c r="B22" s="198"/>
      <c r="C22" s="181" t="s">
        <v>37</v>
      </c>
      <c r="D22" s="199"/>
      <c r="E22" s="199"/>
      <c r="F22" s="266"/>
      <c r="G22" s="200">
        <f>SUM(G23:G24)</f>
        <v>27529.730000000003</v>
      </c>
      <c r="H22" s="27"/>
      <c r="I22" s="8"/>
    </row>
    <row r="23" spans="1:9" s="49" customFormat="1" ht="239.25">
      <c r="A23" s="54" t="s">
        <v>115</v>
      </c>
      <c r="B23" s="174" t="s">
        <v>83</v>
      </c>
      <c r="C23" s="175" t="s">
        <v>82</v>
      </c>
      <c r="D23" s="187" t="s">
        <v>9</v>
      </c>
      <c r="E23" s="178">
        <f>E13</f>
        <v>123.31035</v>
      </c>
      <c r="F23" s="273">
        <v>214.26</v>
      </c>
      <c r="G23" s="3">
        <v>26420.4</v>
      </c>
      <c r="H23" s="99" t="s">
        <v>126</v>
      </c>
      <c r="I23" s="206"/>
    </row>
    <row r="24" spans="1:9" s="49" customFormat="1" ht="68.25">
      <c r="A24" s="54" t="s">
        <v>116</v>
      </c>
      <c r="B24" s="174" t="s">
        <v>92</v>
      </c>
      <c r="C24" s="175" t="s">
        <v>90</v>
      </c>
      <c r="D24" s="187" t="s">
        <v>91</v>
      </c>
      <c r="E24" s="178">
        <v>1</v>
      </c>
      <c r="F24" s="273">
        <v>1109.33</v>
      </c>
      <c r="G24" s="3">
        <f>ROUND(E24*F24,2)</f>
        <v>1109.33</v>
      </c>
      <c r="H24" s="99" t="s">
        <v>93</v>
      </c>
      <c r="I24" s="206"/>
    </row>
    <row r="25" spans="1:9" ht="13.5" thickBot="1">
      <c r="A25" s="55"/>
      <c r="B25" s="184"/>
      <c r="C25" s="185"/>
      <c r="D25" s="102"/>
      <c r="E25" s="48"/>
      <c r="H25" s="99"/>
      <c r="I25" s="8"/>
    </row>
    <row r="26" spans="1:9" ht="13.5" thickBot="1">
      <c r="A26" s="289" t="s">
        <v>39</v>
      </c>
      <c r="B26" s="290"/>
      <c r="C26" s="291" t="s">
        <v>40</v>
      </c>
      <c r="D26" s="292"/>
      <c r="E26" s="292"/>
      <c r="F26" s="293"/>
      <c r="G26" s="295">
        <f>SUM(G27:G30)</f>
        <v>12507.66</v>
      </c>
      <c r="H26" s="98"/>
      <c r="I26" s="8"/>
    </row>
    <row r="27" spans="1:9" ht="114">
      <c r="A27" s="48" t="s">
        <v>117</v>
      </c>
      <c r="B27" s="55" t="s">
        <v>75</v>
      </c>
      <c r="C27" s="53" t="s">
        <v>74</v>
      </c>
      <c r="D27" s="51" t="s">
        <v>9</v>
      </c>
      <c r="E27" s="272">
        <f>(3.6*3*0.05*2*3)+(6.25*2*3*0.05*2)+(28+28+15+15)*0.05</f>
        <v>11.29</v>
      </c>
      <c r="F27" s="288">
        <v>48.98</v>
      </c>
      <c r="G27" s="172">
        <f>ROUND(E27*F27,2)</f>
        <v>552.98</v>
      </c>
      <c r="H27" s="52" t="s">
        <v>125</v>
      </c>
      <c r="I27" s="8"/>
    </row>
    <row r="28" spans="1:9" ht="102">
      <c r="A28" s="48" t="s">
        <v>118</v>
      </c>
      <c r="B28" s="278" t="s">
        <v>76</v>
      </c>
      <c r="C28" s="276" t="s">
        <v>77</v>
      </c>
      <c r="D28" s="51" t="s">
        <v>9</v>
      </c>
      <c r="E28" s="47">
        <f>(18.87*30.6)+(0.28*0.7*8)+(30.6*5*0.7)</f>
        <v>686.09</v>
      </c>
      <c r="F28" s="288">
        <v>10.32</v>
      </c>
      <c r="G28" s="172">
        <f>ROUND(E28*F28,2)</f>
        <v>7080.45</v>
      </c>
      <c r="H28" s="52" t="s">
        <v>80</v>
      </c>
      <c r="I28" s="8"/>
    </row>
    <row r="29" spans="1:9" ht="147.75">
      <c r="A29" s="48" t="s">
        <v>119</v>
      </c>
      <c r="B29" s="55" t="s">
        <v>78</v>
      </c>
      <c r="C29" s="53" t="s">
        <v>79</v>
      </c>
      <c r="D29" s="51" t="s">
        <v>9</v>
      </c>
      <c r="E29" s="47">
        <f>(0.17*18.87*2)+(0.17*30.6*2)+(1.07*18.87*2)*2+(1.07*30.6*2)*2+(0.2*5*2*0.7)+(30.6*5*0.4)+12*((0.95*0.3)+(0.5*0.95*2))+(1.1*30.6)+(3*2*1)+(1.1*30.6)</f>
        <v>379.29140000000007</v>
      </c>
      <c r="F29" s="280">
        <v>10.25</v>
      </c>
      <c r="G29" s="172">
        <v>3887.72</v>
      </c>
      <c r="H29" s="52" t="s">
        <v>81</v>
      </c>
      <c r="I29" s="8"/>
    </row>
    <row r="30" spans="1:9" ht="90.75">
      <c r="A30" s="48" t="s">
        <v>120</v>
      </c>
      <c r="B30" s="278" t="s">
        <v>84</v>
      </c>
      <c r="C30" s="276" t="s">
        <v>85</v>
      </c>
      <c r="D30" s="279" t="s">
        <v>9</v>
      </c>
      <c r="E30" s="47">
        <f>(3*2*0.035*30.6*2)+(3*2*0.035*1.1*9)+(13*2*0.035*3*4.45)+(10*2*0.035*2*3*4.45)+(13*1*0.035*2*3*2.9)+(3*0.015*2*3*30.6*2)+(3*0.015*2*3*18.87*2)</f>
        <v>80.40030000000002</v>
      </c>
      <c r="F30" s="288">
        <v>12.27</v>
      </c>
      <c r="G30" s="172">
        <f>ROUND(E30*F30,2)</f>
        <v>986.51</v>
      </c>
      <c r="H30" s="52" t="s">
        <v>86</v>
      </c>
      <c r="I30" s="8"/>
    </row>
    <row r="31" spans="1:9" ht="13.5" thickBot="1">
      <c r="A31" s="17"/>
      <c r="B31" s="55"/>
      <c r="C31" s="53"/>
      <c r="D31" s="51"/>
      <c r="E31" s="101"/>
      <c r="H31" s="52"/>
      <c r="I31" s="8"/>
    </row>
    <row r="32" spans="1:9" ht="13.5" thickBot="1">
      <c r="A32" s="289" t="s">
        <v>42</v>
      </c>
      <c r="B32" s="290"/>
      <c r="C32" s="291" t="s">
        <v>56</v>
      </c>
      <c r="D32" s="292"/>
      <c r="E32" s="292"/>
      <c r="F32" s="293"/>
      <c r="G32" s="294">
        <f>SUM(G33)</f>
        <v>2299.5</v>
      </c>
      <c r="H32" s="52"/>
      <c r="I32" s="8"/>
    </row>
    <row r="33" spans="1:8" ht="171">
      <c r="A33" s="17" t="s">
        <v>121</v>
      </c>
      <c r="B33" s="55" t="s">
        <v>89</v>
      </c>
      <c r="C33" s="53" t="s">
        <v>87</v>
      </c>
      <c r="D33" s="51" t="s">
        <v>9</v>
      </c>
      <c r="E33" s="272">
        <v>50</v>
      </c>
      <c r="F33" s="288">
        <v>45.99</v>
      </c>
      <c r="G33" s="186">
        <f>ROUND(E33*F33,2)</f>
        <v>2299.5</v>
      </c>
      <c r="H33" s="52" t="s">
        <v>88</v>
      </c>
    </row>
    <row r="34" spans="1:8" ht="13.5" thickBot="1">
      <c r="A34" s="17"/>
      <c r="B34" s="184"/>
      <c r="C34" s="185"/>
      <c r="D34" s="102"/>
      <c r="E34" s="196"/>
      <c r="F34" s="267"/>
      <c r="G34" s="186"/>
      <c r="H34" s="52"/>
    </row>
    <row r="35" spans="1:8" ht="13.5" thickBot="1">
      <c r="A35" s="192"/>
      <c r="B35" s="23"/>
      <c r="C35" s="181" t="s">
        <v>64</v>
      </c>
      <c r="D35" s="23"/>
      <c r="E35" s="23"/>
      <c r="F35" s="269"/>
      <c r="G35" s="180">
        <f>G32+G26+G22+G12</f>
        <v>54448.850000000006</v>
      </c>
      <c r="H35" s="98"/>
    </row>
    <row r="36" spans="1:8" ht="12.75" customHeight="1" thickBot="1">
      <c r="A36" s="179"/>
      <c r="B36" s="23"/>
      <c r="C36" s="50" t="s">
        <v>135</v>
      </c>
      <c r="D36" s="24"/>
      <c r="E36" s="24"/>
      <c r="F36" s="264"/>
      <c r="G36" s="180">
        <f>G35*0.2223</f>
        <v>12103.979355000001</v>
      </c>
      <c r="H36" s="98"/>
    </row>
    <row r="37" spans="1:8" ht="12.75" customHeight="1" thickBot="1">
      <c r="A37" s="192"/>
      <c r="B37" s="193"/>
      <c r="C37" s="181" t="s">
        <v>41</v>
      </c>
      <c r="D37" s="182"/>
      <c r="E37" s="182"/>
      <c r="F37" s="266"/>
      <c r="G37" s="183">
        <f>G35+G36</f>
        <v>66552.82935500001</v>
      </c>
      <c r="H37" s="98"/>
    </row>
    <row r="38" spans="1:2" ht="12.75" customHeight="1">
      <c r="A38" s="195"/>
      <c r="B38" s="194"/>
    </row>
    <row r="39" spans="1:2" ht="12.75" customHeight="1">
      <c r="A39" s="189"/>
      <c r="B39" s="189"/>
    </row>
    <row r="41" ht="12.75" customHeight="1">
      <c r="H41" s="100"/>
    </row>
    <row r="48" spans="2:5" ht="12.75" customHeight="1">
      <c r="B48" s="189"/>
      <c r="C48" s="190"/>
      <c r="D48" s="189"/>
      <c r="E48" s="191"/>
    </row>
    <row r="49" spans="2:5" ht="12.75" customHeight="1">
      <c r="B49" s="189"/>
      <c r="C49" s="190"/>
      <c r="D49" s="189"/>
      <c r="E49" s="191"/>
    </row>
    <row r="50" spans="2:5" ht="12.75" customHeight="1">
      <c r="B50" s="189"/>
      <c r="C50" s="190"/>
      <c r="D50" s="189"/>
      <c r="E50" s="191"/>
    </row>
    <row r="51" spans="2:5" ht="13.5">
      <c r="B51" s="184"/>
      <c r="C51" s="185"/>
      <c r="D51" s="102"/>
      <c r="E51" s="191"/>
    </row>
    <row r="52" spans="2:5" ht="13.5">
      <c r="B52" s="184"/>
      <c r="C52" s="185"/>
      <c r="D52" s="102"/>
      <c r="E52" s="191"/>
    </row>
    <row r="53" spans="2:5" ht="13.5">
      <c r="B53" s="184"/>
      <c r="C53" s="185"/>
      <c r="D53" s="102"/>
      <c r="E53" s="191"/>
    </row>
    <row r="54" spans="2:5" ht="12.75" customHeight="1">
      <c r="B54" s="189"/>
      <c r="C54" s="190"/>
      <c r="D54" s="189"/>
      <c r="E54" s="191"/>
    </row>
    <row r="55" spans="2:5" ht="12.75" customHeight="1">
      <c r="B55" s="189"/>
      <c r="C55" s="190"/>
      <c r="D55" s="189"/>
      <c r="E55" s="191"/>
    </row>
    <row r="56" spans="2:5" ht="13.5">
      <c r="B56" s="184"/>
      <c r="C56" s="185"/>
      <c r="D56" s="102"/>
      <c r="E56" s="191"/>
    </row>
    <row r="57" spans="2:5" ht="12.75" customHeight="1">
      <c r="B57" s="189"/>
      <c r="C57" s="190"/>
      <c r="D57" s="189"/>
      <c r="E57" s="191"/>
    </row>
    <row r="58" spans="7:8" ht="12.75" customHeight="1">
      <c r="G58" s="168"/>
      <c r="H58" s="169"/>
    </row>
    <row r="59" ht="12.75" customHeight="1">
      <c r="G59" s="168"/>
    </row>
    <row r="60" ht="12.75" customHeight="1">
      <c r="G60" s="168"/>
    </row>
    <row r="61" ht="12.75" customHeight="1">
      <c r="G61" s="168"/>
    </row>
    <row r="62" ht="12.75" customHeight="1">
      <c r="G62" s="168"/>
    </row>
    <row r="65408" spans="2:8" ht="12.75" customHeight="1">
      <c r="B65408" s="5"/>
      <c r="C65408" s="5"/>
      <c r="D65408" s="5"/>
      <c r="E65408" s="49"/>
      <c r="F65408" s="268"/>
      <c r="G65408" s="5"/>
      <c r="H65408" s="5"/>
    </row>
    <row r="65409" ht="12.75" customHeight="1">
      <c r="A65409" s="5"/>
    </row>
  </sheetData>
  <sheetProtection selectLockedCells="1" selectUnlockedCells="1"/>
  <mergeCells count="3">
    <mergeCell ref="A8:G9"/>
    <mergeCell ref="C10:G10"/>
    <mergeCell ref="E6:G6"/>
  </mergeCells>
  <printOptions/>
  <pageMargins left="0.15347222222222223" right="0.17569444444444443" top="0.5902777777777777" bottom="0.5902777777777778" header="0.5118055555555555" footer="0.5118055555555555"/>
  <pageSetup fitToHeight="20" fitToWidth="1" orientation="portrait" paperSize="9" scale="80" r:id="rId2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28125" style="0" bestFit="1" customWidth="1"/>
    <col min="3" max="3" width="12.57421875" style="0" customWidth="1"/>
    <col min="5" max="7" width="9.28125" style="0" bestFit="1" customWidth="1"/>
    <col min="8" max="8" width="11.140625" style="0" bestFit="1" customWidth="1"/>
  </cols>
  <sheetData>
    <row r="1" spans="1:9" ht="12.75">
      <c r="A1" s="338" t="s">
        <v>35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28"/>
      <c r="B2" s="28"/>
      <c r="C2" s="28"/>
      <c r="D2" s="28"/>
      <c r="E2" s="28"/>
      <c r="F2" s="28"/>
      <c r="G2" s="335" t="s">
        <v>11</v>
      </c>
      <c r="H2" s="335"/>
      <c r="I2" s="335"/>
    </row>
    <row r="3" spans="1:9" ht="13.5" thickBot="1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9" t="s">
        <v>12</v>
      </c>
      <c r="B4" s="29" t="s">
        <v>1</v>
      </c>
      <c r="C4" s="29" t="s">
        <v>2</v>
      </c>
      <c r="D4" s="29" t="s">
        <v>13</v>
      </c>
      <c r="E4" s="30" t="s">
        <v>4</v>
      </c>
      <c r="F4" s="31" t="s">
        <v>14</v>
      </c>
      <c r="G4" s="32" t="s">
        <v>15</v>
      </c>
      <c r="H4" s="33" t="s">
        <v>16</v>
      </c>
      <c r="I4" s="29" t="s">
        <v>3</v>
      </c>
    </row>
    <row r="5" spans="1:9" ht="24">
      <c r="A5" s="26" t="s">
        <v>8</v>
      </c>
      <c r="B5" s="34" t="s">
        <v>34</v>
      </c>
      <c r="C5" s="336" t="s">
        <v>17</v>
      </c>
      <c r="D5" s="337"/>
      <c r="E5" s="337"/>
      <c r="F5" s="337"/>
      <c r="G5" s="337"/>
      <c r="H5" s="35">
        <f>SUM(H7:H17)</f>
        <v>334.91793</v>
      </c>
      <c r="I5" s="34" t="s">
        <v>18</v>
      </c>
    </row>
    <row r="6" spans="1:9" ht="12.75">
      <c r="A6" s="36"/>
      <c r="B6" s="36"/>
      <c r="C6" s="36"/>
      <c r="D6" s="36"/>
      <c r="E6" s="37"/>
      <c r="F6" s="38"/>
      <c r="G6" s="39"/>
      <c r="H6" s="40"/>
      <c r="I6" s="36"/>
    </row>
    <row r="7" spans="1:9" ht="47.25" customHeight="1">
      <c r="A7" s="36">
        <v>1</v>
      </c>
      <c r="B7" s="36">
        <v>149</v>
      </c>
      <c r="C7" s="36" t="s">
        <v>19</v>
      </c>
      <c r="D7" s="36" t="s">
        <v>20</v>
      </c>
      <c r="E7" s="37">
        <v>155</v>
      </c>
      <c r="F7" s="41">
        <v>0</v>
      </c>
      <c r="G7" s="37">
        <v>0.3866</v>
      </c>
      <c r="H7" s="40">
        <f aca="true" t="shared" si="0" ref="H7:H17">ROUND(E7*G7,4)*(1+F7)</f>
        <v>59.923</v>
      </c>
      <c r="I7" s="36" t="s">
        <v>21</v>
      </c>
    </row>
    <row r="8" spans="1:9" ht="33.75">
      <c r="A8" s="36">
        <v>2</v>
      </c>
      <c r="B8" s="36">
        <v>368</v>
      </c>
      <c r="C8" s="36" t="s">
        <v>22</v>
      </c>
      <c r="D8" s="36" t="s">
        <v>20</v>
      </c>
      <c r="E8" s="37">
        <v>0.55</v>
      </c>
      <c r="F8" s="41">
        <v>0</v>
      </c>
      <c r="G8" s="37">
        <v>2.63</v>
      </c>
      <c r="H8" s="40">
        <f t="shared" si="0"/>
        <v>1.4465</v>
      </c>
      <c r="I8" s="36" t="s">
        <v>20</v>
      </c>
    </row>
    <row r="9" spans="1:9" ht="33.75">
      <c r="A9" s="36">
        <v>3</v>
      </c>
      <c r="B9" s="36">
        <v>724</v>
      </c>
      <c r="C9" s="36" t="s">
        <v>23</v>
      </c>
      <c r="D9" s="36" t="s">
        <v>20</v>
      </c>
      <c r="E9" s="37">
        <v>0.7</v>
      </c>
      <c r="F9" s="41">
        <v>0</v>
      </c>
      <c r="G9" s="37">
        <v>0.7298</v>
      </c>
      <c r="H9" s="40">
        <f t="shared" si="0"/>
        <v>0.5109</v>
      </c>
      <c r="I9" s="36" t="s">
        <v>24</v>
      </c>
    </row>
    <row r="10" spans="1:9" ht="33.75">
      <c r="A10" s="36">
        <v>4</v>
      </c>
      <c r="B10" s="36">
        <v>1155</v>
      </c>
      <c r="C10" s="36" t="s">
        <v>25</v>
      </c>
      <c r="D10" s="36" t="s">
        <v>26</v>
      </c>
      <c r="E10" s="37">
        <v>0.19</v>
      </c>
      <c r="F10" s="41">
        <v>0</v>
      </c>
      <c r="G10" s="42">
        <v>3.189</v>
      </c>
      <c r="H10" s="40">
        <f t="shared" si="0"/>
        <v>0.6059</v>
      </c>
      <c r="I10" s="36" t="s">
        <v>27</v>
      </c>
    </row>
    <row r="11" spans="1:9" ht="33.75">
      <c r="A11" s="36">
        <v>5</v>
      </c>
      <c r="B11" s="36">
        <v>1156</v>
      </c>
      <c r="C11" s="36" t="s">
        <v>25</v>
      </c>
      <c r="D11" s="36" t="s">
        <v>26</v>
      </c>
      <c r="E11" s="37">
        <v>0.06</v>
      </c>
      <c r="F11" s="41">
        <v>0</v>
      </c>
      <c r="G11" s="37">
        <v>0.4393</v>
      </c>
      <c r="H11" s="40">
        <f t="shared" si="0"/>
        <v>0.0264</v>
      </c>
      <c r="I11" s="36" t="s">
        <v>27</v>
      </c>
    </row>
    <row r="12" spans="1:9" ht="33.75">
      <c r="A12" s="36">
        <v>6</v>
      </c>
      <c r="B12" s="36">
        <v>20085</v>
      </c>
      <c r="C12" s="36" t="s">
        <v>28</v>
      </c>
      <c r="D12" s="36" t="s">
        <v>29</v>
      </c>
      <c r="E12" s="37">
        <v>1.14</v>
      </c>
      <c r="F12" s="41">
        <v>0.05</v>
      </c>
      <c r="G12" s="37">
        <v>22.61</v>
      </c>
      <c r="H12" s="40">
        <f t="shared" si="0"/>
        <v>27.06417</v>
      </c>
      <c r="I12" s="36" t="s">
        <v>27</v>
      </c>
    </row>
    <row r="13" spans="1:9" ht="12.75">
      <c r="A13" s="36">
        <v>7</v>
      </c>
      <c r="B13" s="36">
        <v>20132</v>
      </c>
      <c r="C13" s="36" t="s">
        <v>30</v>
      </c>
      <c r="D13" s="36" t="s">
        <v>29</v>
      </c>
      <c r="E13" s="37">
        <v>14.84</v>
      </c>
      <c r="F13" s="41">
        <v>0.05</v>
      </c>
      <c r="G13" s="37">
        <v>11.83</v>
      </c>
      <c r="H13" s="40">
        <f t="shared" si="0"/>
        <v>184.33506</v>
      </c>
      <c r="I13" s="36" t="s">
        <v>27</v>
      </c>
    </row>
    <row r="14" spans="1:9" ht="33.75">
      <c r="A14" s="36">
        <v>4</v>
      </c>
      <c r="B14" s="36">
        <v>1007</v>
      </c>
      <c r="C14" s="36" t="s">
        <v>31</v>
      </c>
      <c r="D14" s="36" t="s">
        <v>26</v>
      </c>
      <c r="E14" s="37">
        <v>0.5</v>
      </c>
      <c r="F14" s="41">
        <v>0</v>
      </c>
      <c r="G14" s="37">
        <v>80.378</v>
      </c>
      <c r="H14" s="40">
        <f t="shared" si="0"/>
        <v>40.189</v>
      </c>
      <c r="I14" s="36" t="s">
        <v>27</v>
      </c>
    </row>
    <row r="15" spans="1:9" ht="33.75">
      <c r="A15" s="36">
        <v>5</v>
      </c>
      <c r="B15" s="36">
        <v>1010</v>
      </c>
      <c r="C15" s="36" t="s">
        <v>32</v>
      </c>
      <c r="D15" s="36" t="s">
        <v>26</v>
      </c>
      <c r="E15" s="37">
        <v>0.1</v>
      </c>
      <c r="F15" s="41">
        <v>0</v>
      </c>
      <c r="G15" s="42">
        <v>95.9624</v>
      </c>
      <c r="H15" s="40">
        <f t="shared" si="0"/>
        <v>9.5962</v>
      </c>
      <c r="I15" s="36" t="s">
        <v>27</v>
      </c>
    </row>
    <row r="16" spans="1:9" ht="33.75">
      <c r="A16" s="36">
        <v>6</v>
      </c>
      <c r="B16" s="36">
        <v>1016</v>
      </c>
      <c r="C16" s="36" t="s">
        <v>33</v>
      </c>
      <c r="D16" s="36" t="s">
        <v>26</v>
      </c>
      <c r="E16" s="37">
        <v>0.094</v>
      </c>
      <c r="F16" s="41">
        <v>0</v>
      </c>
      <c r="G16" s="37">
        <v>66.5265</v>
      </c>
      <c r="H16" s="40">
        <f t="shared" si="0"/>
        <v>6.2535</v>
      </c>
      <c r="I16" s="36" t="s">
        <v>27</v>
      </c>
    </row>
    <row r="17" spans="1:9" ht="33.75">
      <c r="A17" s="36">
        <v>7</v>
      </c>
      <c r="B17" s="36">
        <v>1018</v>
      </c>
      <c r="C17" s="43" t="s">
        <v>33</v>
      </c>
      <c r="D17" s="36" t="s">
        <v>26</v>
      </c>
      <c r="E17" s="37">
        <v>0.156</v>
      </c>
      <c r="F17" s="41">
        <v>0</v>
      </c>
      <c r="G17" s="37">
        <v>31.8419</v>
      </c>
      <c r="H17" s="40">
        <f t="shared" si="0"/>
        <v>4.9673</v>
      </c>
      <c r="I17" s="36" t="s">
        <v>27</v>
      </c>
    </row>
  </sheetData>
  <sheetProtection/>
  <mergeCells count="3">
    <mergeCell ref="G2:I2"/>
    <mergeCell ref="C5:G5"/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2.421875" style="0" customWidth="1"/>
  </cols>
  <sheetData>
    <row r="1" spans="1:10" ht="14.25" thickBot="1">
      <c r="A1" s="339" t="s">
        <v>47</v>
      </c>
      <c r="B1" s="340"/>
      <c r="C1" s="343" t="s">
        <v>48</v>
      </c>
      <c r="D1" s="344"/>
      <c r="E1" s="344"/>
      <c r="F1" s="344"/>
      <c r="G1" s="344"/>
      <c r="H1" s="344"/>
      <c r="I1" s="344"/>
      <c r="J1" s="345"/>
    </row>
    <row r="2" spans="1:10" ht="14.25" thickBot="1">
      <c r="A2" s="341"/>
      <c r="B2" s="342"/>
      <c r="C2" s="346">
        <v>15</v>
      </c>
      <c r="D2" s="347"/>
      <c r="E2" s="348">
        <v>30</v>
      </c>
      <c r="F2" s="348"/>
      <c r="G2" s="348">
        <v>45</v>
      </c>
      <c r="H2" s="348"/>
      <c r="I2" s="348">
        <v>60</v>
      </c>
      <c r="J2" s="349"/>
    </row>
    <row r="3" spans="1:10" ht="13.5">
      <c r="A3" s="56"/>
      <c r="B3" s="57"/>
      <c r="C3" s="58"/>
      <c r="D3" s="59"/>
      <c r="E3" s="60"/>
      <c r="F3" s="59"/>
      <c r="G3" s="61"/>
      <c r="H3" s="61"/>
      <c r="I3" s="60"/>
      <c r="J3" s="62"/>
    </row>
    <row r="4" spans="1:10" ht="52.5">
      <c r="A4" s="282" t="s">
        <v>7</v>
      </c>
      <c r="B4" s="283" t="s">
        <v>49</v>
      </c>
      <c r="C4" s="63"/>
      <c r="D4" s="64"/>
      <c r="E4" s="65"/>
      <c r="F4" s="64"/>
      <c r="G4" s="66"/>
      <c r="H4" s="66"/>
      <c r="I4" s="65"/>
      <c r="J4" s="67"/>
    </row>
    <row r="5" spans="1:10" ht="13.5">
      <c r="A5" s="282"/>
      <c r="B5" s="283"/>
      <c r="C5" s="68"/>
      <c r="D5" s="69"/>
      <c r="E5" s="70"/>
      <c r="F5" s="69"/>
      <c r="G5" s="71"/>
      <c r="H5" s="71"/>
      <c r="I5" s="70"/>
      <c r="J5" s="72"/>
    </row>
    <row r="6" spans="1:10" ht="26.25">
      <c r="A6" s="282" t="s">
        <v>36</v>
      </c>
      <c r="B6" s="284" t="s">
        <v>50</v>
      </c>
      <c r="C6" s="73"/>
      <c r="D6" s="73"/>
      <c r="E6" s="238"/>
      <c r="F6" s="238"/>
      <c r="I6" s="70"/>
      <c r="J6" s="72"/>
    </row>
    <row r="7" spans="1:10" ht="13.5">
      <c r="A7" s="285"/>
      <c r="B7" s="286"/>
      <c r="C7" s="74"/>
      <c r="D7" s="75"/>
      <c r="E7" s="76"/>
      <c r="F7" s="77"/>
      <c r="G7" s="83"/>
      <c r="H7" s="83"/>
      <c r="I7" s="90"/>
      <c r="J7" s="287"/>
    </row>
    <row r="8" spans="1:10" ht="13.5">
      <c r="A8" s="282" t="s">
        <v>39</v>
      </c>
      <c r="B8" s="281" t="s">
        <v>123</v>
      </c>
      <c r="C8" s="79"/>
      <c r="D8" s="80"/>
      <c r="E8" s="81"/>
      <c r="F8" s="82"/>
      <c r="G8" s="75"/>
      <c r="H8" s="77"/>
      <c r="I8" s="84"/>
      <c r="J8" s="85"/>
    </row>
    <row r="9" spans="1:10" ht="13.5">
      <c r="A9" s="285"/>
      <c r="B9" s="286"/>
      <c r="C9" s="79"/>
      <c r="D9" s="80"/>
      <c r="E9" s="76"/>
      <c r="F9" s="75"/>
      <c r="G9" s="86"/>
      <c r="H9" s="75"/>
      <c r="I9" s="76"/>
      <c r="J9" s="78"/>
    </row>
    <row r="10" spans="1:10" ht="13.5">
      <c r="A10" s="282" t="s">
        <v>42</v>
      </c>
      <c r="B10" s="281" t="s">
        <v>59</v>
      </c>
      <c r="C10" s="79"/>
      <c r="D10" s="80"/>
      <c r="E10" s="88"/>
      <c r="F10" s="88"/>
      <c r="I10" s="84"/>
      <c r="J10" s="85"/>
    </row>
    <row r="11" spans="1:10" ht="13.5">
      <c r="A11" s="282"/>
      <c r="B11" s="284"/>
      <c r="C11" s="74"/>
      <c r="D11" s="77"/>
      <c r="E11" s="76"/>
      <c r="F11" s="87"/>
      <c r="G11" s="89"/>
      <c r="H11" s="89"/>
      <c r="I11" s="84"/>
      <c r="J11" s="85"/>
    </row>
    <row r="12" spans="1:10" ht="14.25" thickBot="1">
      <c r="A12" s="91"/>
      <c r="B12" s="92"/>
      <c r="C12" s="93"/>
      <c r="D12" s="94"/>
      <c r="E12" s="95"/>
      <c r="F12" s="94"/>
      <c r="G12" s="96"/>
      <c r="H12" s="96"/>
      <c r="I12" s="95"/>
      <c r="J12" s="97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4.8515625" style="0" customWidth="1"/>
  </cols>
  <sheetData>
    <row r="1" spans="1:10" ht="13.5" thickBot="1">
      <c r="A1" s="350" t="s">
        <v>47</v>
      </c>
      <c r="B1" s="351"/>
      <c r="C1" s="354" t="s">
        <v>48</v>
      </c>
      <c r="D1" s="354"/>
      <c r="E1" s="354"/>
      <c r="F1" s="354"/>
      <c r="G1" s="354"/>
      <c r="H1" s="354"/>
      <c r="I1" s="354"/>
      <c r="J1" s="355"/>
    </row>
    <row r="2" spans="1:11" ht="14.25" thickBot="1" thickTop="1">
      <c r="A2" s="352"/>
      <c r="B2" s="353"/>
      <c r="C2" s="356">
        <v>15</v>
      </c>
      <c r="D2" s="356"/>
      <c r="E2" s="357">
        <v>30</v>
      </c>
      <c r="F2" s="357"/>
      <c r="G2" s="356">
        <v>45</v>
      </c>
      <c r="H2" s="356"/>
      <c r="I2" s="356">
        <v>60</v>
      </c>
      <c r="J2" s="356"/>
      <c r="K2" s="149"/>
    </row>
    <row r="3" spans="1:11" ht="13.5" thickTop="1">
      <c r="A3" s="103"/>
      <c r="B3" s="104"/>
      <c r="C3" s="132"/>
      <c r="D3" s="105"/>
      <c r="E3" s="128"/>
      <c r="F3" s="129"/>
      <c r="G3" s="130"/>
      <c r="H3" s="131"/>
      <c r="I3" s="130"/>
      <c r="J3" s="131"/>
      <c r="K3" s="149"/>
    </row>
    <row r="4" spans="1:11" ht="26.25">
      <c r="A4" s="103" t="s">
        <v>7</v>
      </c>
      <c r="B4" s="106" t="s">
        <v>58</v>
      </c>
      <c r="C4" s="163"/>
      <c r="D4" s="160"/>
      <c r="E4" s="108"/>
      <c r="F4" s="107"/>
      <c r="G4" s="108"/>
      <c r="H4" s="108"/>
      <c r="I4" s="109"/>
      <c r="J4" s="154"/>
      <c r="K4" s="149"/>
    </row>
    <row r="5" spans="1:10" ht="12.75">
      <c r="A5" s="103"/>
      <c r="B5" s="106"/>
      <c r="C5" s="133"/>
      <c r="D5" s="110"/>
      <c r="E5" s="111"/>
      <c r="F5" s="110"/>
      <c r="G5" s="111"/>
      <c r="H5" s="111"/>
      <c r="I5" s="112"/>
      <c r="J5" s="153"/>
    </row>
    <row r="6" spans="1:10" ht="39">
      <c r="A6" s="103" t="s">
        <v>36</v>
      </c>
      <c r="B6" s="106" t="s">
        <v>60</v>
      </c>
      <c r="C6" s="133"/>
      <c r="D6" s="111"/>
      <c r="E6" s="119"/>
      <c r="F6" s="119"/>
      <c r="G6" s="119"/>
      <c r="H6" s="119"/>
      <c r="I6" s="112"/>
      <c r="J6" s="153"/>
    </row>
    <row r="7" spans="1:10" ht="12.75">
      <c r="A7" s="114"/>
      <c r="B7" s="115"/>
      <c r="C7" s="135"/>
      <c r="D7" s="116"/>
      <c r="E7" s="140"/>
      <c r="F7" s="80"/>
      <c r="G7" s="116"/>
      <c r="H7" s="116"/>
      <c r="I7" s="117"/>
      <c r="J7" s="152"/>
    </row>
    <row r="8" spans="1:10" ht="12.75">
      <c r="A8" s="103" t="s">
        <v>39</v>
      </c>
      <c r="B8" s="106" t="s">
        <v>50</v>
      </c>
      <c r="C8" s="165"/>
      <c r="D8" s="166"/>
      <c r="E8" s="157"/>
      <c r="F8" s="156"/>
      <c r="G8" s="156"/>
      <c r="H8" s="118"/>
      <c r="I8" s="116"/>
      <c r="J8" s="152"/>
    </row>
    <row r="9" spans="1:11" ht="12.75">
      <c r="A9" s="114"/>
      <c r="B9" s="137"/>
      <c r="C9" s="136"/>
      <c r="D9" s="113"/>
      <c r="E9" s="117"/>
      <c r="F9" s="116"/>
      <c r="G9" s="120"/>
      <c r="H9" s="116"/>
      <c r="I9" s="117"/>
      <c r="J9" s="140"/>
      <c r="K9" s="149"/>
    </row>
    <row r="10" spans="1:11" ht="12.75">
      <c r="A10" s="103" t="s">
        <v>42</v>
      </c>
      <c r="B10" s="121" t="s">
        <v>54</v>
      </c>
      <c r="C10" s="134"/>
      <c r="D10" s="113"/>
      <c r="E10" s="117"/>
      <c r="F10" s="118"/>
      <c r="G10" s="119"/>
      <c r="H10" s="119"/>
      <c r="I10" s="117"/>
      <c r="J10" s="140"/>
      <c r="K10" s="149"/>
    </row>
    <row r="11" spans="1:11" ht="12.75">
      <c r="A11" s="103"/>
      <c r="B11" s="139"/>
      <c r="C11" s="138"/>
      <c r="D11" s="118"/>
      <c r="E11" s="116"/>
      <c r="F11" s="118"/>
      <c r="G11" s="116"/>
      <c r="H11" s="116"/>
      <c r="I11" s="117"/>
      <c r="J11" s="140"/>
      <c r="K11" s="149"/>
    </row>
    <row r="12" spans="1:11" ht="12.75">
      <c r="A12" s="114"/>
      <c r="B12" s="137"/>
      <c r="C12" s="155"/>
      <c r="D12" s="127"/>
      <c r="E12" s="156"/>
      <c r="F12" s="127"/>
      <c r="G12" s="116"/>
      <c r="H12" s="116"/>
      <c r="I12" s="117"/>
      <c r="J12" s="140"/>
      <c r="K12" s="149"/>
    </row>
    <row r="13" spans="1:11" ht="26.25">
      <c r="A13" s="103" t="s">
        <v>43</v>
      </c>
      <c r="B13" s="139" t="s">
        <v>51</v>
      </c>
      <c r="C13" s="159"/>
      <c r="D13" s="160"/>
      <c r="E13" s="159"/>
      <c r="F13" s="160"/>
      <c r="G13" s="164"/>
      <c r="H13" s="116"/>
      <c r="I13" s="117"/>
      <c r="J13" s="140"/>
      <c r="K13" s="149"/>
    </row>
    <row r="14" spans="1:11" ht="12.75">
      <c r="A14" s="103"/>
      <c r="B14" s="106"/>
      <c r="C14" s="135"/>
      <c r="D14" s="118"/>
      <c r="E14" s="116"/>
      <c r="F14" s="118"/>
      <c r="G14" s="116"/>
      <c r="H14" s="116"/>
      <c r="I14" s="117"/>
      <c r="J14" s="140"/>
      <c r="K14" s="149"/>
    </row>
    <row r="15" spans="1:10" ht="12.75">
      <c r="A15" s="103" t="s">
        <v>44</v>
      </c>
      <c r="B15" s="139" t="s">
        <v>55</v>
      </c>
      <c r="C15" s="140"/>
      <c r="D15" s="118"/>
      <c r="E15" s="156"/>
      <c r="F15" s="127"/>
      <c r="G15" s="159"/>
      <c r="H15" s="159"/>
      <c r="I15" s="157"/>
      <c r="J15" s="158"/>
    </row>
    <row r="16" spans="1:11" ht="13.5">
      <c r="A16" s="103"/>
      <c r="B16" s="142"/>
      <c r="C16" s="141"/>
      <c r="D16" s="124"/>
      <c r="E16" s="125"/>
      <c r="F16" s="124"/>
      <c r="G16" s="125"/>
      <c r="H16" s="125"/>
      <c r="I16" s="126"/>
      <c r="J16" s="146"/>
      <c r="K16" s="149"/>
    </row>
    <row r="17" spans="1:11" ht="13.5">
      <c r="A17" s="103" t="s">
        <v>52</v>
      </c>
      <c r="B17" s="139" t="s">
        <v>53</v>
      </c>
      <c r="C17" s="141"/>
      <c r="D17" s="124"/>
      <c r="E17" s="125"/>
      <c r="F17" s="124"/>
      <c r="G17" s="161"/>
      <c r="H17" s="161"/>
      <c r="I17" s="122"/>
      <c r="J17" s="148"/>
      <c r="K17" s="149"/>
    </row>
    <row r="18" spans="1:11" ht="13.5">
      <c r="A18" s="103"/>
      <c r="B18" s="139"/>
      <c r="C18" s="141"/>
      <c r="D18" s="124"/>
      <c r="E18" s="125"/>
      <c r="F18" s="124"/>
      <c r="G18" s="125"/>
      <c r="H18" s="125"/>
      <c r="I18" s="126"/>
      <c r="J18" s="150"/>
      <c r="K18" s="80"/>
    </row>
    <row r="19" spans="1:11" ht="13.5">
      <c r="A19" s="103"/>
      <c r="B19" s="139"/>
      <c r="C19" s="141"/>
      <c r="D19" s="124"/>
      <c r="E19" s="125"/>
      <c r="F19" s="124"/>
      <c r="G19" s="125"/>
      <c r="H19" s="125"/>
      <c r="K19" s="149"/>
    </row>
    <row r="20" spans="1:11" ht="13.5">
      <c r="A20" s="103" t="s">
        <v>57</v>
      </c>
      <c r="B20" s="106" t="s">
        <v>59</v>
      </c>
      <c r="C20" s="167"/>
      <c r="D20" s="162"/>
      <c r="I20" s="126"/>
      <c r="J20" s="146"/>
      <c r="K20" s="149"/>
    </row>
    <row r="21" spans="1:11" ht="14.25" thickBot="1">
      <c r="A21" s="123"/>
      <c r="B21" s="143"/>
      <c r="C21" s="146"/>
      <c r="D21" s="145"/>
      <c r="E21" s="146"/>
      <c r="F21" s="145"/>
      <c r="G21" s="147"/>
      <c r="H21" s="146"/>
      <c r="I21" s="147"/>
      <c r="J21" s="151"/>
      <c r="K21" s="149"/>
    </row>
    <row r="22" spans="1:8" ht="13.5" thickTop="1">
      <c r="A22" s="144"/>
      <c r="C22" s="144"/>
      <c r="E22" s="144"/>
      <c r="H22" s="144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23" sqref="A1:K23"/>
    </sheetView>
  </sheetViews>
  <sheetFormatPr defaultColWidth="9.140625" defaultRowHeight="12.75"/>
  <cols>
    <col min="2" max="2" width="16.421875" style="0" customWidth="1"/>
  </cols>
  <sheetData>
    <row r="1" spans="1:10" ht="12.75">
      <c r="A1" s="358" t="s">
        <v>47</v>
      </c>
      <c r="B1" s="359"/>
      <c r="C1" s="362" t="s">
        <v>48</v>
      </c>
      <c r="D1" s="363"/>
      <c r="E1" s="363"/>
      <c r="F1" s="363"/>
      <c r="G1" s="363"/>
      <c r="H1" s="363"/>
      <c r="I1" s="363"/>
      <c r="J1" s="364"/>
    </row>
    <row r="2" spans="1:10" ht="13.5" thickBot="1">
      <c r="A2" s="360"/>
      <c r="B2" s="361"/>
      <c r="C2" s="365">
        <v>30</v>
      </c>
      <c r="D2" s="366"/>
      <c r="E2" s="366">
        <v>60</v>
      </c>
      <c r="F2" s="366"/>
      <c r="G2" s="366">
        <v>90</v>
      </c>
      <c r="H2" s="366"/>
      <c r="I2" s="366">
        <v>120</v>
      </c>
      <c r="J2" s="367"/>
    </row>
    <row r="3" spans="1:10" ht="12.75">
      <c r="A3" s="217"/>
      <c r="B3" s="218"/>
      <c r="C3" s="221"/>
      <c r="D3" s="208"/>
      <c r="E3" s="212"/>
      <c r="F3" s="208"/>
      <c r="G3" s="212"/>
      <c r="H3" s="212"/>
      <c r="I3" s="209"/>
      <c r="J3" s="240"/>
    </row>
    <row r="4" spans="1:10" ht="26.25">
      <c r="A4" s="207" t="s">
        <v>7</v>
      </c>
      <c r="B4" s="219" t="s">
        <v>58</v>
      </c>
      <c r="C4" s="222"/>
      <c r="D4" s="210"/>
      <c r="E4" s="154"/>
      <c r="F4" s="107"/>
      <c r="G4" s="154"/>
      <c r="H4" s="154"/>
      <c r="I4" s="109"/>
      <c r="J4" s="241"/>
    </row>
    <row r="5" spans="1:10" ht="12.75">
      <c r="A5" s="207"/>
      <c r="B5" s="219"/>
      <c r="C5" s="223"/>
      <c r="D5" s="110"/>
      <c r="E5" s="214"/>
      <c r="F5" s="110"/>
      <c r="G5" s="214"/>
      <c r="H5" s="214"/>
      <c r="I5" s="112"/>
      <c r="J5" s="242"/>
    </row>
    <row r="6" spans="1:10" ht="12.75">
      <c r="A6" s="207" t="s">
        <v>36</v>
      </c>
      <c r="B6" s="219" t="s">
        <v>70</v>
      </c>
      <c r="C6" s="235"/>
      <c r="D6" s="215"/>
      <c r="E6" s="224"/>
      <c r="F6" s="224"/>
      <c r="G6" s="155"/>
      <c r="H6" s="155"/>
      <c r="I6" s="213"/>
      <c r="J6" s="252"/>
    </row>
    <row r="7" spans="1:10" ht="12.75">
      <c r="A7" s="211"/>
      <c r="B7" s="228"/>
      <c r="C7" s="225"/>
      <c r="D7" s="155"/>
      <c r="E7" s="155"/>
      <c r="F7" s="229"/>
      <c r="G7" s="155"/>
      <c r="H7" s="155"/>
      <c r="I7" s="157"/>
      <c r="J7" s="243"/>
    </row>
    <row r="8" spans="1:10" ht="12.75">
      <c r="A8" s="207" t="s">
        <v>39</v>
      </c>
      <c r="B8" s="219" t="s">
        <v>50</v>
      </c>
      <c r="C8" s="226"/>
      <c r="D8" s="216"/>
      <c r="E8" s="157"/>
      <c r="F8" s="155"/>
      <c r="G8" s="224"/>
      <c r="H8" s="160"/>
      <c r="I8" s="155"/>
      <c r="J8" s="243"/>
    </row>
    <row r="9" spans="1:10" ht="12.75">
      <c r="A9" s="211"/>
      <c r="B9" s="230"/>
      <c r="C9" s="231"/>
      <c r="D9" s="229"/>
      <c r="E9" s="157"/>
      <c r="F9" s="155"/>
      <c r="G9" s="232"/>
      <c r="H9" s="155"/>
      <c r="I9" s="157"/>
      <c r="J9" s="243"/>
    </row>
    <row r="10" spans="1:10" ht="26.25">
      <c r="A10" s="207" t="s">
        <v>42</v>
      </c>
      <c r="B10" s="219" t="s">
        <v>51</v>
      </c>
      <c r="C10" s="226"/>
      <c r="D10" s="229"/>
      <c r="E10" s="237"/>
      <c r="F10" s="160"/>
      <c r="G10" s="224"/>
      <c r="H10" s="224"/>
      <c r="I10" s="157"/>
      <c r="J10" s="243"/>
    </row>
    <row r="11" spans="1:10" ht="12.75">
      <c r="A11" s="211"/>
      <c r="B11" s="230"/>
      <c r="C11" s="225"/>
      <c r="D11" s="127"/>
      <c r="E11" s="155"/>
      <c r="F11" s="127"/>
      <c r="G11" s="155"/>
      <c r="H11" s="155"/>
      <c r="I11" s="157"/>
      <c r="J11" s="243"/>
    </row>
    <row r="12" spans="1:10" ht="12.75">
      <c r="A12" s="207" t="s">
        <v>43</v>
      </c>
      <c r="B12" s="220" t="s">
        <v>55</v>
      </c>
      <c r="C12" s="236"/>
      <c r="D12" s="160"/>
      <c r="E12" s="155"/>
      <c r="F12" s="127"/>
      <c r="G12" s="232"/>
      <c r="H12" s="155"/>
      <c r="I12" s="157"/>
      <c r="J12" s="243"/>
    </row>
    <row r="13" spans="1:10" ht="12.75">
      <c r="A13" s="207"/>
      <c r="B13" s="220"/>
      <c r="C13" s="225"/>
      <c r="D13" s="127"/>
      <c r="E13" s="155"/>
      <c r="F13" s="127"/>
      <c r="G13" s="232"/>
      <c r="H13" s="155"/>
      <c r="I13" s="157"/>
      <c r="J13" s="243"/>
    </row>
    <row r="14" spans="1:10" ht="12.75">
      <c r="A14" s="207"/>
      <c r="B14" s="219"/>
      <c r="C14" s="225"/>
      <c r="D14" s="127"/>
      <c r="E14" s="155"/>
      <c r="F14" s="127"/>
      <c r="G14" s="155"/>
      <c r="H14" s="155"/>
      <c r="I14" s="157"/>
      <c r="J14" s="243"/>
    </row>
    <row r="15" spans="1:10" ht="12.75">
      <c r="A15" s="207" t="s">
        <v>44</v>
      </c>
      <c r="B15" s="219" t="s">
        <v>71</v>
      </c>
      <c r="C15" s="225"/>
      <c r="D15" s="127"/>
      <c r="E15" s="155"/>
      <c r="F15" s="127"/>
      <c r="G15" s="155"/>
      <c r="H15" s="155"/>
      <c r="I15" s="237"/>
      <c r="J15" s="244"/>
    </row>
    <row r="16" spans="1:10" ht="12.75">
      <c r="A16" s="207"/>
      <c r="B16" s="219"/>
      <c r="C16" s="225"/>
      <c r="D16" s="127"/>
      <c r="E16" s="155"/>
      <c r="F16" s="127"/>
      <c r="G16" s="155"/>
      <c r="H16" s="155"/>
      <c r="I16" s="157"/>
      <c r="J16" s="243"/>
    </row>
    <row r="17" spans="1:15" ht="12.75">
      <c r="A17" s="207"/>
      <c r="B17" s="219"/>
      <c r="C17" s="231"/>
      <c r="D17" s="127"/>
      <c r="E17" s="155"/>
      <c r="F17" s="127"/>
      <c r="G17" s="155"/>
      <c r="H17" s="155"/>
      <c r="I17" s="157"/>
      <c r="J17" s="243"/>
      <c r="M17" s="238"/>
      <c r="N17" s="238"/>
      <c r="O17" s="238"/>
    </row>
    <row r="18" spans="1:15" ht="12.75">
      <c r="A18" s="207" t="s">
        <v>52</v>
      </c>
      <c r="B18" s="219" t="s">
        <v>53</v>
      </c>
      <c r="C18" s="231"/>
      <c r="D18" s="127"/>
      <c r="E18" s="155"/>
      <c r="F18" s="127"/>
      <c r="G18" s="155"/>
      <c r="H18" s="155"/>
      <c r="I18" s="237"/>
      <c r="J18" s="244"/>
      <c r="M18" s="238"/>
      <c r="N18" s="238"/>
      <c r="O18" s="238"/>
    </row>
    <row r="19" spans="1:15" ht="12.75">
      <c r="A19" s="207"/>
      <c r="B19" s="219"/>
      <c r="C19" s="231"/>
      <c r="D19" s="127"/>
      <c r="E19" s="155"/>
      <c r="F19" s="127"/>
      <c r="G19" s="155"/>
      <c r="H19" s="155"/>
      <c r="I19" s="157"/>
      <c r="J19" s="243"/>
      <c r="M19" s="238"/>
      <c r="N19" s="238"/>
      <c r="O19" s="238"/>
    </row>
    <row r="20" spans="1:10" ht="12.75">
      <c r="A20" s="207"/>
      <c r="B20" s="219"/>
      <c r="C20" s="231"/>
      <c r="D20" s="127"/>
      <c r="E20" s="155"/>
      <c r="F20" s="127"/>
      <c r="G20" s="155"/>
      <c r="H20" s="155"/>
      <c r="I20" s="229"/>
      <c r="J20" s="245"/>
    </row>
    <row r="21" spans="1:10" ht="12.75">
      <c r="A21" s="207" t="s">
        <v>57</v>
      </c>
      <c r="B21" s="219" t="s">
        <v>59</v>
      </c>
      <c r="C21" s="225"/>
      <c r="D21" s="127"/>
      <c r="E21" s="227"/>
      <c r="F21" s="227"/>
      <c r="G21" s="239"/>
      <c r="H21" s="239"/>
      <c r="I21" s="117"/>
      <c r="J21" s="246"/>
    </row>
    <row r="22" spans="1:10" ht="13.5" thickBot="1">
      <c r="A22" s="233"/>
      <c r="B22" s="234"/>
      <c r="C22" s="247"/>
      <c r="D22" s="248"/>
      <c r="E22" s="249"/>
      <c r="F22" s="248"/>
      <c r="G22" s="249"/>
      <c r="H22" s="249"/>
      <c r="I22" s="250"/>
      <c r="J22" s="251"/>
    </row>
    <row r="23" spans="1:10" ht="12.75">
      <c r="A23" s="136"/>
      <c r="B23" s="113"/>
      <c r="C23" s="136"/>
      <c r="D23" s="113"/>
      <c r="E23" s="136"/>
      <c r="F23" s="113"/>
      <c r="G23" s="113"/>
      <c r="H23" s="136"/>
      <c r="I23" s="113"/>
      <c r="J23" s="113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8" sqref="A1:E8"/>
    </sheetView>
  </sheetViews>
  <sheetFormatPr defaultColWidth="9.140625" defaultRowHeight="12.75"/>
  <cols>
    <col min="1" max="4" width="11.8515625" style="0" bestFit="1" customWidth="1"/>
    <col min="5" max="5" width="12.8515625" style="0" bestFit="1" customWidth="1"/>
  </cols>
  <sheetData>
    <row r="1" spans="1:5" ht="13.5" thickBot="1">
      <c r="A1" s="302" t="s">
        <v>134</v>
      </c>
      <c r="B1" s="303" t="s">
        <v>128</v>
      </c>
      <c r="C1" s="303" t="s">
        <v>129</v>
      </c>
      <c r="D1" s="303" t="s">
        <v>130</v>
      </c>
      <c r="E1" s="303" t="s">
        <v>131</v>
      </c>
    </row>
    <row r="2" spans="1:5" ht="79.5" thickBot="1">
      <c r="A2" s="304" t="s">
        <v>132</v>
      </c>
      <c r="B2" s="305" t="s">
        <v>132</v>
      </c>
      <c r="C2" s="305" t="s">
        <v>132</v>
      </c>
      <c r="D2" s="305" t="s">
        <v>132</v>
      </c>
      <c r="E2" s="305"/>
    </row>
    <row r="3" spans="1:5" ht="12.75">
      <c r="A3" s="310">
        <v>0.25</v>
      </c>
      <c r="B3" s="316">
        <v>0.25</v>
      </c>
      <c r="C3" s="316">
        <v>0.25</v>
      </c>
      <c r="D3" s="316">
        <v>0.25</v>
      </c>
      <c r="E3" s="316">
        <v>1</v>
      </c>
    </row>
    <row r="4" spans="1:5" ht="12.75">
      <c r="A4" s="311" t="s">
        <v>133</v>
      </c>
      <c r="B4" s="311" t="s">
        <v>133</v>
      </c>
      <c r="C4" s="320"/>
      <c r="D4" s="321"/>
      <c r="E4" s="322"/>
    </row>
    <row r="5" spans="1:5" ht="12.75">
      <c r="A5" s="312" t="s">
        <v>133</v>
      </c>
      <c r="B5" s="317"/>
      <c r="C5" s="323" t="s">
        <v>133</v>
      </c>
      <c r="D5" s="308"/>
      <c r="E5" s="324" t="s">
        <v>133</v>
      </c>
    </row>
    <row r="6" spans="1:5" ht="12.75">
      <c r="A6" s="313">
        <f>E6/4</f>
        <v>16606.93</v>
      </c>
      <c r="B6" s="318">
        <f>E6/4</f>
        <v>16606.93</v>
      </c>
      <c r="C6" s="325">
        <f>B6</f>
        <v>16606.93</v>
      </c>
      <c r="D6" s="307">
        <f>E6/4</f>
        <v>16606.93</v>
      </c>
      <c r="E6" s="326">
        <v>66427.72</v>
      </c>
    </row>
    <row r="7" spans="1:5" ht="12.75">
      <c r="A7" s="314"/>
      <c r="B7" s="319"/>
      <c r="C7" s="327"/>
      <c r="D7" s="309"/>
      <c r="E7" s="328"/>
    </row>
    <row r="8" spans="1:5" ht="12.75">
      <c r="A8" s="315"/>
      <c r="B8" s="315"/>
      <c r="C8" s="329"/>
      <c r="D8" s="330"/>
      <c r="E8" s="331"/>
    </row>
    <row r="13" ht="12.75">
      <c r="D13" s="30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de Azevedo Oliveira</dc:creator>
  <cp:keywords/>
  <dc:description/>
  <cp:lastModifiedBy>maira</cp:lastModifiedBy>
  <cp:lastPrinted>2020-08-05T11:33:44Z</cp:lastPrinted>
  <dcterms:created xsi:type="dcterms:W3CDTF">2020-05-23T18:20:59Z</dcterms:created>
  <dcterms:modified xsi:type="dcterms:W3CDTF">2020-08-14T17:54:51Z</dcterms:modified>
  <cp:category/>
  <cp:version/>
  <cp:contentType/>
  <cp:contentStatus/>
</cp:coreProperties>
</file>