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Orçamento" sheetId="1" r:id="rId1"/>
    <sheet name="Mem" sheetId="2" r:id="rId2"/>
    <sheet name="Cotações" sheetId="3" r:id="rId3"/>
    <sheet name="PROPOSTA GV-GP" sheetId="4" r:id="rId4"/>
    <sheet name="PROPOSTA SUPERVISOR" sheetId="5" r:id="rId5"/>
    <sheet name="Memória de cálculo - Encargos" sheetId="6" r:id="rId6"/>
    <sheet name="Pesquisa" sheetId="7" r:id="rId7"/>
    <sheet name="Cronograma de Medições" sheetId="8" r:id="rId8"/>
    <sheet name="BDI" sheetId="9" r:id="rId9"/>
    <sheet name="Planilha10" sheetId="10" r:id="rId10"/>
    <sheet name="Planilha11" sheetId="11" r:id="rId11"/>
  </sheets>
  <definedNames>
    <definedName name="_xlnm.Print_Area" localSheetId="8">'BDI'!$A$1:$O$49</definedName>
    <definedName name="_xlnm.Print_Area" localSheetId="0">'Orçamento'!$A$1:$H$58</definedName>
    <definedName name="_xlnm.Print_Area" localSheetId="6">'Pesquisa'!$A$1:$E$181</definedName>
    <definedName name="all">'[3]ATUALIZAÇÃO DE PLANILHA' #REF!</definedName>
    <definedName name="poarRR">#REF!</definedName>
    <definedName name="all" localSheetId="0">'[2]ATUALIZAÇÃO DE PLANILHA' #REF!</definedName>
    <definedName name="poarRR" localSheetId="0">#REF!</definedName>
    <definedName name="all" localSheetId="1">'[1]ATUALIZAÇÃO DE PLANILHA' #REF!</definedName>
    <definedName name="poarRR" localSheetId="1">#REF!</definedName>
    <definedName name="all" localSheetId="2">#REF!</definedName>
    <definedName name="poarRR" localSheetId="2">#REF!</definedName>
    <definedName name="_xlnm.Print_Titles" localSheetId="0">'Orçamento'!$1:$12</definedName>
  </definedNames>
  <calcPr calcId="145621"/>
  <extLst/>
</workbook>
</file>

<file path=xl/sharedStrings.xml><?xml version="1.0" encoding="utf-8"?>
<sst xmlns="http://schemas.openxmlformats.org/spreadsheetml/2006/main" count="795" uniqueCount="363">
  <si>
    <r>
      <rPr>
        <sz val="9"/>
        <color rgb="FF000000"/>
        <rFont val="Arial"/>
        <family val="2"/>
      </rPr>
      <t xml:space="preserve">                               REPÚBLICA FEDERATIVA DO BRASIL – ESTADO DO RIO DE JANEIRO
</t>
    </r>
    <r>
      <rPr>
        <sz val="15"/>
        <color rgb="FF000000"/>
        <rFont val="Arial"/>
        <family val="2"/>
      </rPr>
      <t xml:space="preserve">                PREFEITURA MUNICIPAL DE QUISSAMÃ
</t>
    </r>
    <r>
      <rPr>
        <sz val="9"/>
        <color rgb="FF000000"/>
        <rFont val="Arial"/>
        <family val="2"/>
      </rPr>
      <t xml:space="preserve">                               COORDENADORIA ESPECIAL DE SEGURANÇA PÚBLICA E TRANSITO</t>
    </r>
  </si>
  <si>
    <t>PLANILHA DE PREÇOS E SERVIÇOS</t>
  </si>
  <si>
    <r>
      <rPr>
        <b/>
        <u val="single"/>
        <sz val="9"/>
        <color rgb="FF000000"/>
        <rFont val="Arial"/>
        <family val="2"/>
      </rPr>
      <t>OBRA</t>
    </r>
    <r>
      <rPr>
        <b/>
        <sz val="9"/>
        <color rgb="FF000000"/>
        <rFont val="Arial"/>
        <family val="2"/>
      </rPr>
      <t xml:space="preserve">: REGISTRO DE PREÇOS PARA A CONTRATAÇÃO DE EMPRESA PARA </t>
    </r>
  </si>
  <si>
    <t>PRESTAÇÃO DE SERVIÇOS DE GUARDA-VIDAS NAS PRAIAS E GUARDIÕES DE PISCINA NO PARQUE AQUÁTICO MUNICIPAL</t>
  </si>
  <si>
    <t>Mês de Referência: 08/2020</t>
  </si>
  <si>
    <t>Item</t>
  </si>
  <si>
    <t>Cod.</t>
  </si>
  <si>
    <t>Descr.</t>
  </si>
  <si>
    <t>Un.</t>
  </si>
  <si>
    <t>Quant.</t>
  </si>
  <si>
    <t>R$ Unit.</t>
  </si>
  <si>
    <t>R$ Total S/ BDI</t>
  </si>
  <si>
    <t>R$ Total C/ BDI *</t>
  </si>
  <si>
    <t>1.0</t>
  </si>
  <si>
    <t>MATERIAIS</t>
  </si>
  <si>
    <t>1.01</t>
  </si>
  <si>
    <t xml:space="preserve">PESQUISA DE MERCADO </t>
  </si>
  <si>
    <t>CONJUNTO DE INVERNO (JAQUETA E CALÇA)</t>
  </si>
  <si>
    <t>PÇ</t>
  </si>
  <si>
    <t>1.02</t>
  </si>
  <si>
    <t>CAPA DE CHUVA COM CAPUZ PVC FORRADO EXTRA GRANDE</t>
  </si>
  <si>
    <t xml:space="preserve">UN </t>
  </si>
  <si>
    <t>1.03</t>
  </si>
  <si>
    <t xml:space="preserve">APITO PROFISSIONAL </t>
  </si>
  <si>
    <t>1.04</t>
  </si>
  <si>
    <t>BOIA SALVA VIDA TIPO CIRCULAR</t>
  </si>
  <si>
    <t>1.05</t>
  </si>
  <si>
    <t>BOIA SALVA VIDA TIPO TORPEDO</t>
  </si>
  <si>
    <t>1.06</t>
  </si>
  <si>
    <t>BINÓCULOS PROFISSIONAL (PARA A FINALIDADE EM QUESTÃO)</t>
  </si>
  <si>
    <t>1.07</t>
  </si>
  <si>
    <t>NADADEIRA ( PÉ DE PATO)</t>
  </si>
  <si>
    <t>1.08</t>
  </si>
  <si>
    <t>KIT UNIFORME GUARDA-VIDAS (2 CAMISETAS REGATA + 1 SHORT + 2 SUNGA + 1 BONÉ + 2 CAMISAS TÉRMICA MANGA LARGA PROT UV)</t>
  </si>
  <si>
    <t>1.09</t>
  </si>
  <si>
    <t>OCULOS DE PROTEÇÃO CINZA</t>
  </si>
  <si>
    <t>1.10</t>
  </si>
  <si>
    <t>PROTETOR SOLAR FPS 50</t>
  </si>
  <si>
    <t>1.11</t>
  </si>
  <si>
    <t>PROTETOR LABIAL FPS 30</t>
  </si>
  <si>
    <t>1.12</t>
  </si>
  <si>
    <t>BOTIJÃO TERMICO 9 LITROS</t>
  </si>
  <si>
    <t>1.13</t>
  </si>
  <si>
    <t>PRANCHA SOFTBOARD 7.2</t>
  </si>
  <si>
    <t>1.14</t>
  </si>
  <si>
    <t>BARRACA (POSTO DE GUARDA VIDA)</t>
  </si>
  <si>
    <t>1.15</t>
  </si>
  <si>
    <t>BANDEIRA DE MARCAÇÃO</t>
  </si>
  <si>
    <t>1.16</t>
  </si>
  <si>
    <t>CORDA</t>
  </si>
  <si>
    <t>MT</t>
  </si>
  <si>
    <t>1.17</t>
  </si>
  <si>
    <t>KIT RESGATE COM PRANCHA EM POLIETILENO + AMBU + POCKET</t>
  </si>
  <si>
    <t xml:space="preserve"> ABRIL, MAIO, JUNHO, JULHO, AGOSTO, SETEMBRO, OUTUBRO E NOVEMBRO DE 2020</t>
  </si>
  <si>
    <t>2.0</t>
  </si>
  <si>
    <t>VEÍCULOS</t>
  </si>
  <si>
    <t>2.01</t>
  </si>
  <si>
    <t>19.004.0045-C   (EMOP) 09/09/19</t>
  </si>
  <si>
    <t>VEICULO DE PASSEIO,5 PASSAGEIROS,MOTOR BICOMBUSTIVEL (GASOLINA E ALCOOL) DE 1.0 LITRO, EXCLUSIVE MOTORISTA</t>
  </si>
  <si>
    <t>H</t>
  </si>
  <si>
    <t>2.02</t>
  </si>
  <si>
    <t>19.004.0045-E   (EMOP) 09/09/19</t>
  </si>
  <si>
    <t>VEICULO DE PASSEIO,5 PASSAGEIROS,MOTOR BICOMBUSTIVEL (GASOLINA E ALCOOL) DE 1.0 LITRO,EXCLUSIVE MOTORISTA</t>
  </si>
  <si>
    <t>3.0</t>
  </si>
  <si>
    <t>MÃO-DE-OBRA</t>
  </si>
  <si>
    <t>3.01</t>
  </si>
  <si>
    <t xml:space="preserve">Pesquisa de preços </t>
  </si>
  <si>
    <t>MAO-DE-OBRA DE SUPERVISOR</t>
  </si>
  <si>
    <t>HOMEM * OITO MESES</t>
  </si>
  <si>
    <t>3.02</t>
  </si>
  <si>
    <t>MÃO-DE-OBRA DE GUARDA-VIDAS , INCLUSIVE ENCARGOS SOCIAIS</t>
  </si>
  <si>
    <t>3.03</t>
  </si>
  <si>
    <t>MÃO-DE-OBRA DE GUARDIÕES DE PISCINA , INCLUSIVE ENCARGOS SOCIAIS</t>
  </si>
  <si>
    <t>3.04</t>
  </si>
  <si>
    <t>TICKET REFEIÇÃO</t>
  </si>
  <si>
    <t>UN</t>
  </si>
  <si>
    <t>DEZEMBRO DE 2019 + JANEIRO, FEVEREIRO E MARÇO DE 2020</t>
  </si>
  <si>
    <t>4.0</t>
  </si>
  <si>
    <t>4.01</t>
  </si>
  <si>
    <t>4.02</t>
  </si>
  <si>
    <t>4.03</t>
  </si>
  <si>
    <t>QUADRICICLO, 2 PASSAGEIROS, TRAÇÃO 4X4, MOTOR 400CC OU SUPERIOR</t>
  </si>
  <si>
    <t>D</t>
  </si>
  <si>
    <t>5.0</t>
  </si>
  <si>
    <t>5.01</t>
  </si>
  <si>
    <t>HOMEM * QUATRO MESES</t>
  </si>
  <si>
    <t>5.02</t>
  </si>
  <si>
    <t>5.03</t>
  </si>
  <si>
    <t>5.04</t>
  </si>
  <si>
    <t>Total do Orçamento:</t>
  </si>
  <si>
    <t xml:space="preserve">*  OBS: Não houve a incidência de BDI no item 1.0 referente à aquisição de materiais </t>
  </si>
  <si>
    <t>CÁLCULO DO EFETIVO DE GUARDA-VIDAS:</t>
  </si>
  <si>
    <t>TICKET REFEIÇÃO:</t>
  </si>
  <si>
    <r>
      <rPr>
        <b/>
        <u val="single"/>
        <sz val="10"/>
        <rFont val="Arial"/>
        <family val="2"/>
      </rPr>
      <t>PERÍODO: ALTA TEMPORADA</t>
    </r>
    <r>
      <rPr>
        <b/>
        <u val="single"/>
        <sz val="9"/>
        <rFont val="Arial"/>
        <family val="2"/>
      </rPr>
      <t xml:space="preserve"> (DEZEMBRO, JANEIRO, FEVEREIRO E MARÇO)</t>
    </r>
  </si>
  <si>
    <r>
      <rPr>
        <sz val="10"/>
        <color rgb="FF000000"/>
        <rFont val="Arial"/>
        <family val="2"/>
      </rPr>
      <t xml:space="preserve">PERÍODO </t>
    </r>
    <r>
      <rPr>
        <u val="single"/>
        <sz val="10"/>
        <color rgb="FF000000"/>
        <rFont val="Arial"/>
        <family val="2"/>
      </rPr>
      <t>ALTA TEMPORADA</t>
    </r>
    <r>
      <rPr>
        <sz val="10"/>
        <color rgb="FF000000"/>
        <rFont val="Arial"/>
        <family val="2"/>
      </rPr>
      <t xml:space="preserve"> ....................................................................................</t>
    </r>
  </si>
  <si>
    <t>EFETIVO GUARDA-VIDAS + GUARDIÕES + SUPERVISORES ...........................................</t>
  </si>
  <si>
    <t>Guarda-vidas Praia de João Francisco .................................................................................</t>
  </si>
  <si>
    <r>
      <rPr>
        <b/>
        <sz val="10"/>
        <rFont val="Arial"/>
        <family val="2"/>
      </rPr>
      <t>TOTAL</t>
    </r>
    <r>
      <rPr>
        <b/>
        <sz val="10"/>
        <color rgb="FF000000"/>
        <rFont val="Arial"/>
        <family val="2"/>
      </rPr>
      <t xml:space="preserve"> </t>
    </r>
    <r>
      <rPr>
        <sz val="10"/>
        <rFont val="Arial"/>
        <family val="0"/>
      </rPr>
      <t>.................................................................................................................</t>
    </r>
  </si>
  <si>
    <t>Guarda-vidas Praia de Barra do Furado ...........................................................................</t>
  </si>
  <si>
    <t>Guarda-vidas Praia do Visgueiro ........................................................................................................</t>
  </si>
  <si>
    <r>
      <rPr>
        <sz val="10"/>
        <color rgb="FF000000"/>
        <rFont val="Arial"/>
        <family val="2"/>
      </rPr>
      <t xml:space="preserve">PERÍODO </t>
    </r>
    <r>
      <rPr>
        <u val="single"/>
        <sz val="10"/>
        <color rgb="FF000000"/>
        <rFont val="Arial"/>
        <family val="2"/>
      </rPr>
      <t>BAIXA TEMPORADA</t>
    </r>
    <r>
      <rPr>
        <sz val="10"/>
        <color rgb="FF000000"/>
        <rFont val="Arial"/>
        <family val="2"/>
      </rPr>
      <t xml:space="preserve"> ....................................................................................</t>
    </r>
  </si>
  <si>
    <t>Período ............................................................................................................................................</t>
  </si>
  <si>
    <r>
      <rPr>
        <b/>
        <sz val="10"/>
        <color rgb="FF000000"/>
        <rFont val="Arial"/>
        <family val="2"/>
      </rPr>
      <t xml:space="preserve">Total </t>
    </r>
    <r>
      <rPr>
        <sz val="10"/>
        <color rgb="FF000000"/>
        <rFont val="Arial"/>
        <family val="2"/>
      </rPr>
      <t>............................................................................................................................................................</t>
    </r>
  </si>
  <si>
    <t>Supervisor ................................................................................................................</t>
  </si>
  <si>
    <t>Período ..........................................................................................................</t>
  </si>
  <si>
    <r>
      <rPr>
        <b/>
        <u val="single"/>
        <sz val="11"/>
        <rFont val="Arial"/>
        <family val="2"/>
      </rPr>
      <t>VEÍCULO</t>
    </r>
    <r>
      <rPr>
        <b/>
        <u val="single"/>
        <sz val="9"/>
        <rFont val="Arial"/>
        <family val="2"/>
      </rPr>
      <t>:</t>
    </r>
  </si>
  <si>
    <t>PERÍODO DE BAIXA TEMPORADA</t>
  </si>
  <si>
    <t>Nº DE DIAS EM 1 MÊS  QUE O VEÍCULO IRÁ RODAR ............................................................</t>
  </si>
  <si>
    <r>
      <rPr>
        <b/>
        <u val="single"/>
        <sz val="10"/>
        <rFont val="Arial"/>
        <family val="2"/>
      </rPr>
      <t xml:space="preserve">PERÍODO: BAIXA TEMPORADA </t>
    </r>
    <r>
      <rPr>
        <b/>
        <u val="single"/>
        <sz val="9"/>
        <rFont val="Arial"/>
        <family val="2"/>
      </rPr>
      <t>(ABRIL,MAIO,JUNHO,JULHO,AGOSTO,SETEMBRO,OUTUBRO E NOVEMBRO)</t>
    </r>
  </si>
  <si>
    <t>PERÍODO DE UTILIZAÇÃO DIÁRIA DO VEÍCULO ....................................</t>
  </si>
  <si>
    <t>TOTAL DE HORAS MENSAIS DE UTILIZAÇÃO DO VEÍCULO.........................................................................</t>
  </si>
  <si>
    <t>% PRODUTIVIDADE ......................................................................................................</t>
  </si>
  <si>
    <t>% IMPRODUTIVIDADE ......................................................................................................</t>
  </si>
  <si>
    <t>TOTAL DE HORAS PRODUTIVAS (1 MÊS)  ...................................................</t>
  </si>
  <si>
    <t>TOTAL DE HORAS IMPRODUTIVAS (1 MÊS)  ...................................................</t>
  </si>
  <si>
    <r>
      <rPr>
        <b/>
        <sz val="10"/>
        <rFont val="Arial"/>
        <family val="2"/>
      </rPr>
      <t xml:space="preserve">TOTAL DE HORAS PRODUTIVAS (8 MESES) </t>
    </r>
    <r>
      <rPr>
        <sz val="10"/>
        <rFont val="Arial"/>
        <family val="0"/>
      </rPr>
      <t xml:space="preserve"> ...................................................</t>
    </r>
  </si>
  <si>
    <r>
      <rPr>
        <b/>
        <sz val="10"/>
        <rFont val="Arial"/>
        <family val="2"/>
      </rPr>
      <t xml:space="preserve">TOTAL DE HORAS IMPRODUTIVAS (8 MESES) </t>
    </r>
    <r>
      <rPr>
        <sz val="10"/>
        <rFont val="Arial"/>
        <family val="0"/>
      </rPr>
      <t xml:space="preserve"> ...................................................</t>
    </r>
  </si>
  <si>
    <t>PERÍODO DE ALTA TEMPORADA</t>
  </si>
  <si>
    <t>CÁLCULO DO EFETIVO DE GUARDIÕES DE PISCINA:</t>
  </si>
  <si>
    <r>
      <rPr>
        <b/>
        <sz val="10"/>
        <rFont val="Arial"/>
        <family val="2"/>
      </rPr>
      <t xml:space="preserve">TOTAL DE HORAS PRODUTIVAS (4 MESES) </t>
    </r>
    <r>
      <rPr>
        <sz val="10"/>
        <rFont val="Arial"/>
        <family val="0"/>
      </rPr>
      <t xml:space="preserve"> ...................................................</t>
    </r>
  </si>
  <si>
    <t>Guardião de piscina Piscina Praia .............................................................................................…</t>
  </si>
  <si>
    <r>
      <rPr>
        <b/>
        <sz val="10"/>
        <rFont val="Arial"/>
        <family val="2"/>
      </rPr>
      <t xml:space="preserve">TOTAL DE HORAS IMPRODUTIVAS (4 MESES) </t>
    </r>
    <r>
      <rPr>
        <sz val="10"/>
        <rFont val="Arial"/>
        <family val="0"/>
      </rPr>
      <t xml:space="preserve"> ...................................................</t>
    </r>
  </si>
  <si>
    <t>Guardião de piscina Parque Aquático ................................................................................................</t>
  </si>
  <si>
    <t>QUADRICICLO:</t>
  </si>
  <si>
    <t>QUANTIDADE DE QUADRICICLO A SER LOCADO ............................................................</t>
  </si>
  <si>
    <t>1 UN</t>
  </si>
  <si>
    <t>Nº DE DIAS EM 1 MÊS  QUE O QUADRICICLO SERA LOCADO ............................................................</t>
  </si>
  <si>
    <t>30 dias</t>
  </si>
  <si>
    <t>Nº DE DIAS X QUANTIDADE DE QUADRICICLO LOCADO ............................................................</t>
  </si>
  <si>
    <r>
      <rPr>
        <b/>
        <u val="single"/>
        <sz val="10"/>
        <rFont val="Arial"/>
        <family val="2"/>
      </rPr>
      <t xml:space="preserve">PERÍODO: BAIXA TEMPORADA </t>
    </r>
    <r>
      <rPr>
        <b/>
        <u val="single"/>
        <sz val="9"/>
        <rFont val="Arial"/>
        <family val="2"/>
      </rPr>
      <t>(MESES REMANESCENTES)</t>
    </r>
  </si>
  <si>
    <t>TOTAL DE DIAS A SER LOCADO EM (4 MESES)……………………………………………</t>
  </si>
  <si>
    <t>PESQUISA DE PREÇOS REFERENTE À MÃO-DE-OBRA DE GUARDA-VIDAS E GUARDIÕES DE PISCINA:</t>
  </si>
  <si>
    <t xml:space="preserve">Valores ref. a 192 h </t>
  </si>
  <si>
    <t>Data</t>
  </si>
  <si>
    <t>de trabalho (1 mês)</t>
  </si>
  <si>
    <t>da pesquisa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</si>
  <si>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2020/2021 - BOMBEIRO GUARDIÃO DE PISCINAS - CLÁUSULA TERCEIRA) </t>
    </r>
  </si>
  <si>
    <t>Valor acrescido do encargos sociais conforme planilha do ANEXO-I :</t>
  </si>
  <si>
    <t>PESQUISA DE PREÇOS REFERENTE À MÃO-DE-OBRA DE SUPERVISOR:</t>
  </si>
  <si>
    <t>Valor acrescido do encargos sociais conforme planilha do ANEXO-II :</t>
  </si>
  <si>
    <t>PESQUISA DE PREÇOS REFERENTE ÀS DESPESAS COM VALE-REFEIÇÃO:</t>
  </si>
  <si>
    <t>Valor ref.</t>
  </si>
  <si>
    <t>a 1 dia</t>
  </si>
  <si>
    <t>a 1 mês</t>
  </si>
  <si>
    <t>(15 dias trabalhados)</t>
  </si>
  <si>
    <r>
      <rPr>
        <u val="single"/>
        <sz val="9"/>
        <rFont val="Arial"/>
        <family val="2"/>
      </rPr>
      <t>SINDICATO DOS BOMBEIROS CIVIS DO ESTADO DO RIO DE JANEIRO</t>
    </r>
    <r>
      <rPr>
        <sz val="9"/>
        <rFont val="Arial"/>
        <family val="2"/>
      </rPr>
      <t xml:space="preserve">  -  CONVENÇÃO COLETIVA DE TRABALHO 2020/2021 - BOMBEIRO GUARDIÃO DE PISCINAS - CLÁUSULA OITAVA) </t>
    </r>
  </si>
  <si>
    <t>República Federativa do Brasil – Estado do Rio de Janeiro</t>
  </si>
  <si>
    <t>Prefeitura Municipal de Quissamã</t>
  </si>
  <si>
    <t>Coordenadoria Especial de Segurança Pública e Trânsito – CESEP</t>
  </si>
  <si>
    <t>Av. Amilcar Pereira da Silva, 944 – Piteiras – Quissamã – RJ</t>
  </si>
  <si>
    <t>ANEXO I</t>
  </si>
  <si>
    <t>PROPOSTA DE CUSTO PARA MÃO DE OBRA – GUARDA VIDA E GUARDIÕES</t>
  </si>
  <si>
    <t>A</t>
  </si>
  <si>
    <t>Data de apresentação da proposta</t>
  </si>
  <si>
    <t>B</t>
  </si>
  <si>
    <t>Município</t>
  </si>
  <si>
    <t>Quissamã</t>
  </si>
  <si>
    <t>C</t>
  </si>
  <si>
    <t>Ano do Acordo, Convenção ou Dissídio Coletivo</t>
  </si>
  <si>
    <t>Tipo de Contratação</t>
  </si>
  <si>
    <t xml:space="preserve">Empresa especializada em contratação de Guarda-vida e Guardiões de Piscina </t>
  </si>
  <si>
    <t>Dados para composição dos custos referentes à mão de obra</t>
  </si>
  <si>
    <t>Tipo de serviço (mesmo serviço com características distintas)</t>
  </si>
  <si>
    <t>Salvamento</t>
  </si>
  <si>
    <t>Salário Nominativo da Categoria Profissional</t>
  </si>
  <si>
    <t>Categoria profissional (vinculada à execução contratual)</t>
  </si>
  <si>
    <t>Guarda-Vidas/Guardiões de Piscina</t>
  </si>
  <si>
    <t>TOTAL DA REMUNERAÇÃO (R$)</t>
  </si>
  <si>
    <t xml:space="preserve"> ENCARGOS SOCIAIS INCIDENTES SOBRE A REMUNERAÇÃO (R$)</t>
  </si>
  <si>
    <t>GRUPO A</t>
  </si>
  <si>
    <t>A.01 INSS</t>
  </si>
  <si>
    <t>A.02 FGTS</t>
  </si>
  <si>
    <t>A.03 SESI/SESC</t>
  </si>
  <si>
    <t>A.04 SENAI/SENAC</t>
  </si>
  <si>
    <t>A.05 INCRA</t>
  </si>
  <si>
    <t>A.06 SEBRAE</t>
  </si>
  <si>
    <t>A.07 Salário Educação</t>
  </si>
  <si>
    <t xml:space="preserve">TOTAL - GRUPO A </t>
  </si>
  <si>
    <t>GRUPO B</t>
  </si>
  <si>
    <t>B.01 13º Salário</t>
  </si>
  <si>
    <t>B.02 Férias (Incluindo 1/3 constitucional)</t>
  </si>
  <si>
    <t>B.03 Aviso Prévio Trabalhado</t>
  </si>
  <si>
    <t>B.04 Auxílio Doença</t>
  </si>
  <si>
    <t>B.05 Acidente de Trabalho</t>
  </si>
  <si>
    <t>B.06 Faltas Legais</t>
  </si>
  <si>
    <t>B.07 Férias sobre Licença Maternidade</t>
  </si>
  <si>
    <t>B.08 Licença Paternidade</t>
  </si>
  <si>
    <t>TOTAL - GRUPO B</t>
  </si>
  <si>
    <t>GRUPO C</t>
  </si>
  <si>
    <t>C.01 Aviso Prévio Indenizado</t>
  </si>
  <si>
    <t>C.02 Indenização Adicional</t>
  </si>
  <si>
    <t>C.03 Indenização (rescisão sem justa causa – multa de 40% do FGTS)</t>
  </si>
  <si>
    <t>C.04 Indenização (rescisão sem justa causa – contribuição de 10% do FGTS)</t>
  </si>
  <si>
    <t>TOTAL - GRUPO C</t>
  </si>
  <si>
    <t>GRUPO D</t>
  </si>
  <si>
    <t>D.01 Incidência dos encargos do grupo A sobre o grupo B</t>
  </si>
  <si>
    <t>TOTAL - GRUPO D</t>
  </si>
  <si>
    <t>GRUPO E</t>
  </si>
  <si>
    <t>E.01 Incidência do FGTS exclusivamente sobre o aviso prévio indenizado</t>
  </si>
  <si>
    <t>E.02 Incidência do FGTS exclusivamente sobre o período médio de afastamento superior a 15 dias motivado por acidente do trabalho</t>
  </si>
  <si>
    <t>TOTAL - GRUPO E</t>
  </si>
  <si>
    <t>GRUPO F</t>
  </si>
  <si>
    <t xml:space="preserve">F.01 Incidência dos encargos do Grupo A sobre os valores constantes da base de cálculo referente ao salário maternidade </t>
  </si>
  <si>
    <t>TOTAL - GRUPO F</t>
  </si>
  <si>
    <t>TOTAL - ENCARGOS SOCIAIS (R$)</t>
  </si>
  <si>
    <t>VALOR TOTAL DE REMUNERAÇÃO + ENCARGOS SOCIAIS (R$)</t>
  </si>
  <si>
    <t>OBS: MEMORIA DE CALCULO - VIDE APÊNDICE ANEXO III</t>
  </si>
  <si>
    <t>ANEXO II</t>
  </si>
  <si>
    <t>PROPOSTA DE CUSTO PARA MÃO DE OBRA – SUPERVISOR</t>
  </si>
  <si>
    <t>Supervisor</t>
  </si>
  <si>
    <t xml:space="preserve"> ANEXO III 
(MEMÓRIA DE CÁLCULO)</t>
  </si>
  <si>
    <t>ENCARGOS SOCIAIS INCIDENTES SOBRE A REMUNERAÇÃO</t>
  </si>
  <si>
    <t>MEMÓRIA DE CÁLCULO</t>
  </si>
  <si>
    <t>FUNDAMENTO</t>
  </si>
  <si>
    <t>-</t>
  </si>
  <si>
    <t>Art. 22, Inciso I, da Lei nº 8.212/91.</t>
  </si>
  <si>
    <t>Art. 15, Lei nº 8.030/90 e Art. 7º, III, CF.</t>
  </si>
  <si>
    <t>Art. 3º, Lei n.º 8.036/90.</t>
  </si>
  <si>
    <t>Decreto n.º 2.318/86.</t>
  </si>
  <si>
    <t>Lei n.º 7.787/89 e DL n.º 1.146/70.</t>
  </si>
  <si>
    <t>Art. 8º, Lei n.º 8.029/90 e Lei n.º 8.154/90.</t>
  </si>
  <si>
    <t>Art. 3º, Inciso I, Decreto n.º 87.043/82.</t>
  </si>
  <si>
    <t>[(1/12)x100] = 8,333%</t>
  </si>
  <si>
    <t>Art. 7º, VIII, CF/88.</t>
  </si>
  <si>
    <t>{[(1+1/3)/12]x100} = 11,111%</t>
  </si>
  <si>
    <t>Art. 7º, XVII, CF/88.</t>
  </si>
  <si>
    <t>B.03 Aviso Prévio Trabalhado¹</t>
  </si>
  <si>
    <t>{[(7/30)/12]x100} = 1,944%</t>
  </si>
  <si>
    <t>Art. 7º, XXI, CF/88, 477, 487 e ss, CLT.</t>
  </si>
  <si>
    <t>B.04 Auxílio Doença²</t>
  </si>
  <si>
    <t>{[(5/30)/12]x100} = 1,389%</t>
  </si>
  <si>
    <t>Art. 59 a 63 da Lei 8.213, de 1991.</t>
  </si>
  <si>
    <t>B.05 Acidente de Trabalho³</t>
  </si>
  <si>
    <t>{[(15/30)/12]*0,08}x100 = 0,333%</t>
  </si>
  <si>
    <t>Art. 19 a 23 da Lei n.º 8.213/91.</t>
  </si>
  <si>
    <r>
      <rPr>
        <sz val="9"/>
        <color rgb="FF000000"/>
        <rFont val="Calibri"/>
        <family val="2"/>
      </rPr>
      <t>B.06 Faltas Legais</t>
    </r>
    <r>
      <rPr>
        <vertAlign val="superscript"/>
        <sz val="9"/>
        <color rgb="FF000000"/>
        <rFont val="Calibri"/>
        <family val="2"/>
      </rPr>
      <t>4</t>
    </r>
  </si>
  <si>
    <t>{[(1/30)/12]x100} = 0,278%</t>
  </si>
  <si>
    <t>Art. 473 da CLT.</t>
  </si>
  <si>
    <r>
      <rPr>
        <sz val="9"/>
        <color rgb="FF000000"/>
        <rFont val="Calibri"/>
        <family val="2"/>
      </rPr>
      <t>B.07 Férias sobre Licença Maternidade</t>
    </r>
    <r>
      <rPr>
        <vertAlign val="superscript"/>
        <sz val="9"/>
        <color rgb="FF000000"/>
        <rFont val="Calibri"/>
        <family val="2"/>
      </rPr>
      <t>5</t>
    </r>
  </si>
  <si>
    <t>[(0,1111x0,02x0,333)x100] = 0,074%</t>
  </si>
  <si>
    <t>Impacto do item férias sobre a licença maternidade.</t>
  </si>
  <si>
    <r>
      <rPr>
        <sz val="9"/>
        <color rgb="FF000000"/>
        <rFont val="Calibri"/>
        <family val="2"/>
      </rPr>
      <t>B.08 Licença Paternidade</t>
    </r>
    <r>
      <rPr>
        <vertAlign val="superscript"/>
        <sz val="9"/>
        <color rgb="FF000000"/>
        <rFont val="Calibri"/>
        <family val="2"/>
      </rPr>
      <t>6</t>
    </r>
  </si>
  <si>
    <t>{[(5/30)/12]x0,015}x 100 = 0,021%</t>
  </si>
  <si>
    <t>Art. 7º, XIX, CF/88 e 10, § 1º, da CLT.</t>
  </si>
  <si>
    <t xml:space="preserve">¹ Redução de 7 dias ou de 2h por dia. Percentual relativo a contrato de 12 (doze) meses. </t>
  </si>
  <si>
    <t>² Estimativa de 5 (cinco) dias de licença p/ano.</t>
  </si>
  <si>
    <t>³ Estimativa de 1 (uma) licença de 15 (quinze) dias por ano para 8% (oito por cento) dos empregados.</t>
  </si>
  <si>
    <r>
      <rPr>
        <vertAlign val="superscript"/>
        <sz val="9"/>
        <color rgb="FF000000"/>
        <rFont val="Calibri"/>
        <family val="2"/>
      </rPr>
      <t>4</t>
    </r>
    <r>
      <rPr>
        <sz val="9"/>
        <color rgb="FF000000"/>
        <rFont val="Calibri"/>
        <family val="2"/>
      </rPr>
      <t xml:space="preserve"> Estimativa de 1 (uma) ausência por ano. </t>
    </r>
  </si>
  <si>
    <r>
      <rPr>
        <vertAlign val="superscript"/>
        <sz val="9"/>
        <color rgb="FF000000"/>
        <rFont val="Calibri"/>
        <family val="2"/>
      </rPr>
      <t>5</t>
    </r>
    <r>
      <rPr>
        <sz val="9"/>
        <color rgb="FF000000"/>
        <rFont val="Calibri"/>
        <family val="2"/>
      </rPr>
      <t xml:space="preserve"> Estimativa de 2% (dois por cento) dos empregados usufruindo de 4 (quatro) meses de licença por ano.</t>
    </r>
  </si>
  <si>
    <r>
      <rPr>
        <vertAlign val="superscript"/>
        <sz val="9"/>
        <color rgb="FF000000"/>
        <rFont val="Calibri"/>
        <family val="2"/>
      </rPr>
      <t>6</t>
    </r>
    <r>
      <rPr>
        <sz val="9"/>
        <color rgb="FF000000"/>
        <rFont val="Calibri"/>
        <family val="2"/>
      </rPr>
      <t xml:space="preserve"> Estimativa de 1,5% (um inteiro e cinco décimos por cento) dos empregados usufruindo 5 (cinco) dias da licença por ano.</t>
    </r>
  </si>
  <si>
    <t>C.01 Aviso Prévio Indenizado ¹</t>
  </si>
  <si>
    <t>{[0,05x(1/12)]x100} = 0,417%</t>
  </si>
  <si>
    <t>Art. 7º, XXI, CF/88, 477, 487 e ss, CLT</t>
  </si>
  <si>
    <t>C.02 Indenização Adicional ²</t>
  </si>
  <si>
    <t>[0,02x(1/12)]x100 = 0,167%</t>
  </si>
  <si>
    <t>Art. 9º da Lei 7.238, de 1984</t>
  </si>
  <si>
    <t>C.03 Indenização (rescisão sem justa causa – multa de 40% do FGTS) ³</t>
  </si>
  <si>
    <t>(1x0,40 x 0,08 x 100) = 3,200%</t>
  </si>
  <si>
    <t>Art. 18, §1° da Lei 8.036, de 1990.</t>
  </si>
  <si>
    <r>
      <rPr>
        <sz val="9"/>
        <color rgb="FF000000"/>
        <rFont val="Calibri"/>
        <family val="2"/>
      </rPr>
      <t xml:space="preserve">C.04 Indenização (rescisão sem justa causa – contribuição de 10% do FGTS) </t>
    </r>
    <r>
      <rPr>
        <vertAlign val="superscript"/>
        <sz val="9"/>
        <color rgb="FF000000"/>
        <rFont val="Calibri"/>
        <family val="2"/>
      </rPr>
      <t>4</t>
    </r>
  </si>
  <si>
    <t>(1 x 0,10 x 0,08 x 100) = 0,800%</t>
  </si>
  <si>
    <t>Art. 1º da Lei Complementar 110, de 2001.</t>
  </si>
  <si>
    <t>¹ Estimativa de que 5% (cinco por cento) dos empregados serão substituídos durante um ano.</t>
  </si>
  <si>
    <t>² Estimativa de que 2% (dois por cento) dos empregados serão demitidos em situação de recebimento de indenização adicional.</t>
  </si>
  <si>
    <t xml:space="preserve">³ Multa de 40% do FGTS em relação aos trabalhadores demitidos. </t>
  </si>
  <si>
    <r>
      <rPr>
        <vertAlign val="superscript"/>
        <sz val="9"/>
        <color rgb="FF000000"/>
        <rFont val="Calibri"/>
        <family val="2"/>
      </rPr>
      <t xml:space="preserve">4 </t>
    </r>
    <r>
      <rPr>
        <sz val="9"/>
        <color rgb="FF000000"/>
        <rFont val="Calibri"/>
        <family val="2"/>
      </rPr>
      <t xml:space="preserve">Contribuição de 10% do FGTS em relação aos trabalhadores contratados. </t>
    </r>
  </si>
  <si>
    <t>0,35800 x 0,23484 = 8,407%</t>
  </si>
  <si>
    <t xml:space="preserve">Encargos do Grupo A sobre os Encargos do Grupo B </t>
  </si>
  <si>
    <t>E.01 Incidência do FGTS exclusivamente sobre o aviso prévio indenizado.</t>
  </si>
  <si>
    <t>A.02 x C.01 =  (0,08x0,00417)x100 = 0,033%</t>
  </si>
  <si>
    <t>Súmula n.º 305 do TST</t>
  </si>
  <si>
    <t>E.02 Incidência do FGTS exclusivamente sobre o período médio de afastamento superior a 15 dias motivado por acidente do trabalho. ¹</t>
  </si>
  <si>
    <t>A.02 x B.05 = (0,08x0,00333)x100 = 0,026%</t>
  </si>
  <si>
    <t>Art. 4°, parágrafo único da CLT c/c art. 28, III, do Decreto 99.684/90.</t>
  </si>
  <si>
    <t>¹ Estimativa de que 8% (oito por cento) dos empregados sofrem acidentes durante o ano, com ausência média de 30 dias durante o ano. O percentual do FGTS (8%) será aplicado somente sobre os 15 dias restantes do afastamento, porque os 15 primeiros dias já foram calculados no item B.05.</t>
  </si>
  <si>
    <t>0,3780x (13/12) x (4/12) x (2/100) = 0,273%.</t>
  </si>
  <si>
    <t>F.01 = (Encargos Grupo A) x (Salário + 13º/12) x 4/12 x 2%, em que:           Encargos do Grupo A = 0,37800;                                                        Salário + 13º = 13 salários;                                                                       12 = número de meses em um ano;                                                     4/12 = período de 4 meses de licença em um ano;                                      2% = Estimativa de que 2% dos empregados usufruirão da licença maternidade de 4 meses em um ano.</t>
  </si>
  <si>
    <t>PESQUISA DE MERCADO</t>
  </si>
  <si>
    <t>1 – CONJUNTO DE INVERNO</t>
  </si>
  <si>
    <r>
      <rPr>
        <sz val="12"/>
        <color rgb="FF000000"/>
        <rFont val="Arial"/>
        <family val="2"/>
      </rPr>
      <t>U</t>
    </r>
    <r>
      <rPr>
        <b/>
        <sz val="11"/>
        <color rgb="FF000000"/>
        <rFont val="Arial"/>
        <family val="2"/>
      </rPr>
      <t>n:</t>
    </r>
    <r>
      <rPr>
        <sz val="12"/>
        <color rgb="FF000000"/>
        <rFont val="Arial"/>
        <family val="2"/>
      </rPr>
      <t xml:space="preserve"> UN</t>
    </r>
  </si>
  <si>
    <t>NP</t>
  </si>
  <si>
    <t>Fonte</t>
  </si>
  <si>
    <t>Preço Unit.</t>
  </si>
  <si>
    <t>Média Arit.</t>
  </si>
  <si>
    <t>Quant</t>
  </si>
  <si>
    <t>EMARES AYROMAR IND. COM. E SERV. MARIT.</t>
  </si>
  <si>
    <t>AVANT PROJECT SERVICO E COMERCIO LTDA</t>
  </si>
  <si>
    <t>C. A. M. CASTILHO</t>
  </si>
  <si>
    <t>JC MARITIMA</t>
  </si>
  <si>
    <t>2 –   CAPA DE CHUVA COM CAPUZ PVC FORRADO EXTRA GRANDE</t>
  </si>
  <si>
    <r>
      <rPr>
        <b/>
        <sz val="11"/>
        <color rgb="FF000000"/>
        <rFont val="Arial"/>
        <family val="2"/>
      </rPr>
      <t>Un:</t>
    </r>
    <r>
      <rPr>
        <sz val="12"/>
        <color rgb="FF000000"/>
        <rFont val="Arial"/>
        <family val="2"/>
      </rPr>
      <t xml:space="preserve"> UN</t>
    </r>
  </si>
  <si>
    <t>3 – APITO PROFISSIONAL</t>
  </si>
  <si>
    <t>4 – BOIA SALVA VIDA TIPO CIRCULAR</t>
  </si>
  <si>
    <t>5 – BOIA SALVA VIDA TIPO TORPEDO</t>
  </si>
  <si>
    <t>6 – BINÓCULOS (PARA A FINALIDADE EM QUESTÃO)</t>
  </si>
  <si>
    <t>7 – NADADEIRA ( PÉ DE PATO )</t>
  </si>
  <si>
    <t>8 –    KIT UNIFORME GUARDA-VIDAS (2 CAMISETAS REGATA + 2 SHORT + 2 SUNGA + 1 BONÉ / 2 CAMISAS TÉRMICA MANGA LONGA PROT UV)</t>
  </si>
  <si>
    <t>9 – OCULOS DE PROTEÇAO CINZA</t>
  </si>
  <si>
    <t>10 – PROTETOR SOLAR FPS 50</t>
  </si>
  <si>
    <t>11 – PROTETOR LABIAL FPS 30</t>
  </si>
  <si>
    <t>12 –   BOTIJÃO TERMICO 9 LITROS</t>
  </si>
  <si>
    <t>13 –   PRANCHA DE SOFTBOARD 7.2</t>
  </si>
  <si>
    <t>14 –   BARRACA ( POSTO GUARDA-VIDAS )</t>
  </si>
  <si>
    <t>15 –  BANDEIRAS DE MARCAÇÃO</t>
  </si>
  <si>
    <t>16 –   CORDA</t>
  </si>
  <si>
    <t>17 –   KIT DE RESGATE COM PRANCHA EM POLIETILENO + AMBU + POCKET</t>
  </si>
  <si>
    <r>
      <rPr>
        <sz val="9"/>
        <color rgb="FF000000"/>
        <rFont val="Arial"/>
        <family val="2"/>
      </rPr>
      <t xml:space="preserve">  REPÚBLICA FEDERATIVA DO BRASIL – ESTADO DO RIO DE JANEIRO
</t>
    </r>
    <r>
      <rPr>
        <sz val="15"/>
        <color rgb="FF000000"/>
        <rFont val="Arial"/>
        <family val="2"/>
      </rPr>
      <t xml:space="preserve">  PREFEITURA MUNICIPAL DE QUISSAMÃ
</t>
    </r>
    <r>
      <rPr>
        <sz val="9"/>
        <color rgb="FF000000"/>
        <rFont val="Arial"/>
        <family val="2"/>
      </rPr>
      <t xml:space="preserve">  COORDENADORIA ESPECIAL DE SEGURANÇA PÚBLICA E TRANSITO</t>
    </r>
  </si>
  <si>
    <t>ANEXO IV</t>
  </si>
  <si>
    <r>
      <rPr>
        <sz val="11"/>
        <color rgb="FF000000"/>
        <rFont val="Calibri"/>
        <family val="2"/>
      </rPr>
      <t xml:space="preserve"> </t>
    </r>
    <r>
      <rPr>
        <b/>
        <u val="single"/>
        <sz val="12"/>
        <color rgb="FF000000"/>
        <rFont val="Arial Narrow"/>
        <family val="2"/>
      </rPr>
      <t>Cronograma de Medições (Desembolso Máximo)</t>
    </r>
    <r>
      <rPr>
        <b/>
        <sz val="12"/>
        <color rgb="FF000000"/>
        <rFont val="Arial Narrow"/>
        <family val="2"/>
      </rPr>
      <t>:</t>
    </r>
  </si>
  <si>
    <t>Mês da Medição</t>
  </si>
  <si>
    <t>Parcial c/ BDI</t>
  </si>
  <si>
    <t>TOTAL</t>
  </si>
  <si>
    <t>Dezembro 2020</t>
  </si>
  <si>
    <t>Janeiro 2021</t>
  </si>
  <si>
    <t>Fevereiro 2021</t>
  </si>
  <si>
    <t>Março 2021</t>
  </si>
  <si>
    <t>Abril 2021</t>
  </si>
  <si>
    <t>Maio 2021</t>
  </si>
  <si>
    <t>Junho 2021</t>
  </si>
  <si>
    <t>Julho 2021</t>
  </si>
  <si>
    <t>Agosto 2021</t>
  </si>
  <si>
    <t>Setembro 2021</t>
  </si>
  <si>
    <t>Outubro 2021</t>
  </si>
  <si>
    <t>Novembro 2021</t>
  </si>
  <si>
    <t>PLANILHA DE CÁLCULO DE BDI</t>
  </si>
  <si>
    <t>DETALHAMENTO DO BDI</t>
  </si>
  <si>
    <t>Descrição dos Serviços</t>
  </si>
  <si>
    <t>%</t>
  </si>
  <si>
    <t>PV</t>
  </si>
  <si>
    <t>CD</t>
  </si>
  <si>
    <t>ADMINISTRAÇÃO CENTRAL</t>
  </si>
  <si>
    <t xml:space="preserve"> </t>
  </si>
  <si>
    <t>1.1</t>
  </si>
  <si>
    <t>ESCRITÓRIO CENTRAL</t>
  </si>
  <si>
    <t>1.2</t>
  </si>
  <si>
    <t>VIAGENS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</si>
  <si>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</si>
  <si>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</si>
  <si>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</si>
  <si>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</si>
  <si>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</si>
  <si>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</si>
  <si>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</si>
  <si>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</si>
  <si>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</si>
  <si>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</si>
  <si>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</si>
  <si>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</si>
  <si>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</si>
  <si>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</si>
  <si>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</si>
  <si>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</si>
  <si>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</si>
  <si>
    <t>BDI - CALCULADO</t>
  </si>
  <si>
    <t xml:space="preserve">BDI CALCULADO DE ACORDO COM O ACÓRDÃO Nº 2369/2011 – TCU 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</si>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</sst>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&quot;OBRA: &quot;0"/>
    <numFmt numFmtId="166" formatCode="&quot;Mês de Referência: &quot;0"/>
    <numFmt numFmtId="167" formatCode="@"/>
    <numFmt numFmtId="168" formatCode="#,##0.00"/>
    <numFmt numFmtId="169" formatCode="&quot;R$ &quot;#,##0.00"/>
    <numFmt numFmtId="170" formatCode="&quot;R$&quot;#,##0.00"/>
    <numFmt numFmtId="171" formatCode="0.00"/>
    <numFmt numFmtId="172" formatCode="0.00000"/>
    <numFmt numFmtId="173" formatCode="0&quot; meses&quot;"/>
    <numFmt numFmtId="174" formatCode="0&quot; homens&quot;"/>
    <numFmt numFmtId="175" formatCode="0&quot; unidades&quot;"/>
    <numFmt numFmtId="176" formatCode="0&quot; homem*quatro meses&quot;"/>
    <numFmt numFmtId="177" formatCode="0&quot; Homens&quot;"/>
    <numFmt numFmtId="178" formatCode="0&quot; dias&quot;"/>
    <numFmt numFmtId="179" formatCode="0&quot; h&quot;"/>
    <numFmt numFmtId="180" formatCode="0.00&quot; h&quot;"/>
    <numFmt numFmtId="181" formatCode="0.00%"/>
    <numFmt numFmtId="182" formatCode="0&quot; homem*oito meses&quot;"/>
    <numFmt numFmtId="183" formatCode="D/M/YYYY"/>
    <numFmt numFmtId="184" formatCode="DD/MM/YY"/>
    <numFmt numFmtId="185" formatCode="0"/>
    <numFmt numFmtId="186" formatCode="[$R$-416]\ #,##0.00;[RED]\-[$R$-416]\ #,##0.00"/>
    <numFmt numFmtId="187" formatCode="0.000%"/>
    <numFmt numFmtId="188" formatCode="[$R$-416]\ #,##0.00;[RED][$R$-416]\ #,##0.00"/>
    <numFmt numFmtId="189" formatCode="0&quot; dias após a ordem de serviço&quot;"/>
    <numFmt numFmtId="190" formatCode="* #,##0.00\ ;\-* #,##0.00\ ;* \-#\ ;@\ "/>
    <numFmt numFmtId="191" formatCode="* #,##0.0000\ ;\-* #,##0.0000\ ;* \-#\ ;@\ "/>
  </numFmts>
  <fonts count="62">
    <font>
      <sz val="11"/>
      <color rgb="FF000000"/>
      <name val="Calibri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15"/>
      <color rgb="FF000000"/>
      <name val="Arial"/>
      <family val="2"/>
    </font>
    <font>
      <b/>
      <sz val="8"/>
      <color rgb="FF000000"/>
      <name val="Arial Narrow"/>
      <family val="2"/>
    </font>
    <font>
      <b/>
      <u val="single"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 Narrow"/>
      <family val="2"/>
    </font>
    <font>
      <b/>
      <sz val="8"/>
      <color rgb="FF000000"/>
      <name val="Arial"/>
      <family val="2"/>
    </font>
    <font>
      <b/>
      <sz val="8"/>
      <color rgb="FFF2F2F2"/>
      <name val="Arial"/>
      <family val="2"/>
    </font>
    <font>
      <b/>
      <sz val="7"/>
      <color rgb="FF000000"/>
      <name val="Arial"/>
      <family val="2"/>
    </font>
    <font>
      <i/>
      <sz val="5"/>
      <color rgb="FF000000"/>
      <name val="Arial"/>
      <family val="2"/>
    </font>
    <font>
      <b/>
      <sz val="8"/>
      <color rgb="FFFFFFFF"/>
      <name val="Arial"/>
      <family val="2"/>
    </font>
    <font>
      <sz val="7"/>
      <color rgb="FFFFFFFF"/>
      <name val="Arial"/>
      <family val="2"/>
    </font>
    <font>
      <i/>
      <sz val="6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name val="Arial Unicode MS"/>
      <family val="2"/>
    </font>
    <font>
      <i/>
      <u val="single"/>
      <sz val="8"/>
      <name val="Arial Unicode MS"/>
      <family val="2"/>
    </font>
    <font>
      <u val="single"/>
      <sz val="9"/>
      <name val="Arial"/>
      <family val="2"/>
    </font>
    <font>
      <sz val="9"/>
      <name val="Arial"/>
      <family val="2"/>
    </font>
    <font>
      <sz val="9"/>
      <name val="Arial Unicode MS"/>
      <family val="2"/>
    </font>
    <font>
      <b/>
      <u val="single"/>
      <sz val="9"/>
      <name val="Arial Unicode MS"/>
      <family val="2"/>
    </font>
    <font>
      <b/>
      <sz val="10"/>
      <name val="Arial Unicode MS"/>
      <family val="2"/>
    </font>
    <font>
      <sz val="9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u val="single"/>
      <sz val="13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i/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4"/>
      <color rgb="FF000000"/>
      <name val="Calibri"/>
      <family val="2"/>
    </font>
    <font>
      <b/>
      <u val="single"/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7"/>
      <color rgb="FF000000"/>
      <name val="Calibri"/>
      <family val="2"/>
    </font>
    <font>
      <b/>
      <sz val="16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tted">
        <color rgb="FF7F7F7F"/>
      </bottom>
    </border>
    <border>
      <left/>
      <right/>
      <top style="dotted">
        <color rgb="FF7F7F7F"/>
      </top>
      <bottom style="dotted">
        <color rgb="FF7F7F7F"/>
      </bottom>
    </border>
    <border>
      <left/>
      <right/>
      <top style="dotted"/>
      <bottom style="dotted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>
        <color rgb="FFBFBFBF"/>
      </bottom>
    </border>
    <border>
      <left style="thin"/>
      <right style="thin"/>
      <top style="dotted">
        <color rgb="FFBFBFBF"/>
      </top>
      <bottom style="dotted">
        <color rgb="FFBFBFBF"/>
      </bottom>
    </border>
    <border>
      <left style="thin"/>
      <right style="thin"/>
      <top style="dotted">
        <color rgb="FFBFBFBF"/>
      </top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78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vertical="top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5" fontId="6" fillId="2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5" fontId="7" fillId="2" borderId="0" xfId="0" applyFont="1" applyBorder="1" applyAlignment="1" applyProtection="1">
      <alignment horizontal="center" vertical="center"/>
      <protection hidden="1"/>
    </xf>
    <xf numFmtId="166" fontId="5" fillId="2" borderId="0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6" fontId="10" fillId="2" borderId="0" xfId="0" applyFont="1" applyBorder="1" applyAlignment="1" applyProtection="1">
      <alignment horizontal="center" vertical="center" wrapText="1"/>
      <protection hidden="1"/>
    </xf>
    <xf numFmtId="166" fontId="11" fillId="3" borderId="0" xfId="0" applyFont="1" applyBorder="1" applyAlignment="1" applyProtection="1">
      <alignment horizontal="center" vertical="center"/>
      <protection hidden="1"/>
    </xf>
    <xf numFmtId="166" fontId="11" fillId="4" borderId="0" xfId="0" applyFont="1" applyBorder="1" applyAlignment="1" applyProtection="1">
      <alignment horizontal="center" vertical="center"/>
      <protection hidden="1"/>
    </xf>
    <xf numFmtId="167" fontId="12" fillId="4" borderId="1" xfId="0" applyFont="1" applyBorder="1" applyAlignment="1" applyProtection="1">
      <alignment horizontal="center" vertical="center"/>
      <protection hidden="1"/>
    </xf>
    <xf numFmtId="164" fontId="12" fillId="4" borderId="1" xfId="0" applyFont="1" applyBorder="1" applyAlignment="1" applyProtection="1">
      <alignment horizontal="center" vertical="center"/>
      <protection hidden="1"/>
    </xf>
    <xf numFmtId="164" fontId="12" fillId="4" borderId="1" xfId="0" applyFont="1" applyBorder="1" applyAlignment="1" applyProtection="1">
      <alignment vertical="center" wrapText="1"/>
      <protection hidden="1"/>
    </xf>
    <xf numFmtId="168" fontId="12" fillId="4" borderId="1" xfId="0" applyFont="1" applyBorder="1" applyAlignment="1" applyProtection="1">
      <alignment horizontal="center" vertical="center"/>
      <protection hidden="1"/>
    </xf>
    <xf numFmtId="169" fontId="12" fillId="4" borderId="1" xfId="0" applyFont="1" applyBorder="1" applyAlignment="1" applyProtection="1">
      <alignment horizontal="center" vertical="center"/>
      <protection hidden="1"/>
    </xf>
    <xf numFmtId="169" fontId="12" fillId="4" borderId="1" xfId="0" applyFont="1" applyBorder="1" applyAlignment="1" applyProtection="1">
      <alignment horizontal="center" vertical="center"/>
      <protection hidden="1"/>
    </xf>
    <xf numFmtId="167" fontId="2" fillId="4" borderId="2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2" fillId="4" borderId="2" xfId="0" applyFont="1" applyBorder="1" applyAlignment="1" applyProtection="1">
      <alignment vertical="center" wrapText="1"/>
      <protection hidden="1"/>
    </xf>
    <xf numFmtId="164" fontId="2" fillId="4" borderId="2" xfId="0" applyFont="1" applyBorder="1" applyAlignment="1" applyProtection="1">
      <alignment horizontal="center" vertical="center"/>
      <protection hidden="1"/>
    </xf>
    <xf numFmtId="168" fontId="2" fillId="4" borderId="2" xfId="0" applyFont="1" applyBorder="1" applyAlignment="1" applyProtection="1">
      <alignment horizontal="center" vertical="center"/>
      <protection hidden="1"/>
    </xf>
    <xf numFmtId="169" fontId="2" fillId="4" borderId="2" xfId="0" applyFont="1" applyBorder="1" applyAlignment="1" applyProtection="1">
      <alignment horizontal="center" vertical="center"/>
      <protection hidden="1"/>
    </xf>
    <xf numFmtId="169" fontId="2" fillId="4" borderId="2" xfId="0" applyFont="1" applyBorder="1" applyAlignment="1" applyProtection="1">
      <alignment horizontal="center" vertical="center"/>
      <protection hidden="1"/>
    </xf>
    <xf numFmtId="167" fontId="2" fillId="4" borderId="3" xfId="0" applyFont="1" applyBorder="1" applyAlignment="1" applyProtection="1">
      <alignment horizontal="center" vertical="center"/>
      <protection hidden="1"/>
    </xf>
    <xf numFmtId="164" fontId="13" fillId="4" borderId="3" xfId="0" applyFont="1" applyBorder="1" applyAlignment="1" applyProtection="1">
      <alignment horizontal="center" vertical="center" wrapText="1"/>
      <protection hidden="1"/>
    </xf>
    <xf numFmtId="164" fontId="2" fillId="4" borderId="3" xfId="0" applyFont="1" applyBorder="1" applyAlignment="1" applyProtection="1">
      <alignment vertical="center" wrapText="1"/>
      <protection hidden="1"/>
    </xf>
    <xf numFmtId="164" fontId="2" fillId="4" borderId="3" xfId="0" applyFont="1" applyBorder="1" applyAlignment="1" applyProtection="1">
      <alignment horizontal="center" vertical="center"/>
      <protection hidden="1"/>
    </xf>
    <xf numFmtId="168" fontId="2" fillId="4" borderId="3" xfId="0" applyFont="1" applyBorder="1" applyAlignment="1" applyProtection="1">
      <alignment horizontal="center" vertical="center"/>
      <protection hidden="1"/>
    </xf>
    <xf numFmtId="170" fontId="2" fillId="4" borderId="3" xfId="0" applyFont="1" applyBorder="1" applyAlignment="1" applyProtection="1">
      <alignment horizontal="center" vertical="center"/>
      <protection hidden="1"/>
    </xf>
    <xf numFmtId="169" fontId="2" fillId="4" borderId="3" xfId="0" applyFont="1" applyBorder="1" applyAlignment="1" applyProtection="1">
      <alignment horizontal="center" vertical="center"/>
      <protection hidden="1"/>
    </xf>
    <xf numFmtId="169" fontId="2" fillId="4" borderId="3" xfId="0" applyFont="1" applyBorder="1" applyAlignment="1" applyProtection="1">
      <alignment horizontal="center" vertical="center"/>
      <protection hidden="1"/>
    </xf>
    <xf numFmtId="167" fontId="2" fillId="4" borderId="0" xfId="0" applyFont="1" applyBorder="1" applyAlignment="1" applyProtection="1">
      <alignment horizontal="center" vertical="center"/>
      <protection hidden="1"/>
    </xf>
    <xf numFmtId="164" fontId="13" fillId="4" borderId="0" xfId="0" applyFont="1" applyBorder="1" applyAlignment="1" applyProtection="1">
      <alignment horizontal="center" vertical="center" wrapText="1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0" xfId="0" applyFont="1" applyBorder="1" applyAlignment="1" applyProtection="1">
      <alignment horizontal="center" vertical="center"/>
      <protection hidden="1"/>
    </xf>
    <xf numFmtId="168" fontId="2" fillId="4" borderId="0" xfId="0" applyFont="1" applyBorder="1" applyAlignment="1" applyProtection="1">
      <alignment horizontal="center" vertical="center"/>
      <protection hidden="1"/>
    </xf>
    <xf numFmtId="169" fontId="2" fillId="4" borderId="0" xfId="0" applyFont="1" applyBorder="1" applyAlignment="1" applyProtection="1">
      <alignment horizontal="center" vertical="center"/>
      <protection hidden="1"/>
    </xf>
    <xf numFmtId="169" fontId="2" fillId="4" borderId="0" xfId="0" applyFont="1" applyBorder="1" applyAlignment="1" applyProtection="1">
      <alignment horizontal="center" vertical="center"/>
      <protection hidden="1"/>
    </xf>
    <xf numFmtId="166" fontId="14" fillId="5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vertical="center"/>
      <protection hidden="1"/>
    </xf>
    <xf numFmtId="164" fontId="2" fillId="4" borderId="2" xfId="0" applyFont="1" applyBorder="1" applyAlignment="1" applyProtection="1">
      <alignment horizontal="center" vertical="center" wrapText="1"/>
      <protection hidden="1"/>
    </xf>
    <xf numFmtId="171" fontId="2" fillId="0" borderId="0" xfId="0" applyFont="1" applyBorder="1" applyAlignment="1" applyProtection="1">
      <alignment vertical="top"/>
      <protection hidden="1"/>
    </xf>
    <xf numFmtId="164" fontId="2" fillId="4" borderId="3" xfId="0" applyFont="1" applyBorder="1" applyAlignment="1" applyProtection="1">
      <alignment horizontal="center" vertical="center" wrapText="1"/>
      <protection hidden="1"/>
    </xf>
    <xf numFmtId="169" fontId="2" fillId="4" borderId="4" xfId="0" applyFont="1" applyBorder="1" applyAlignment="1" applyProtection="1">
      <alignment horizontal="center" vertical="center"/>
      <protection hidden="1"/>
    </xf>
    <xf numFmtId="164" fontId="16" fillId="4" borderId="3" xfId="0" applyFont="1" applyBorder="1" applyAlignment="1" applyProtection="1">
      <alignment horizontal="center" vertical="center" wrapText="1"/>
      <protection hidden="1"/>
    </xf>
    <xf numFmtId="164" fontId="17" fillId="4" borderId="2" xfId="0" applyFont="1" applyBorder="1" applyAlignment="1" applyProtection="1">
      <alignment horizontal="center" vertical="center" wrapText="1"/>
      <protection hidden="1"/>
    </xf>
    <xf numFmtId="164" fontId="17" fillId="4" borderId="3" xfId="0" applyFont="1" applyBorder="1" applyAlignment="1" applyProtection="1">
      <alignment horizontal="center" vertical="center" wrapText="1"/>
      <protection hidden="1"/>
    </xf>
    <xf numFmtId="172" fontId="2" fillId="0" borderId="0" xfId="0" applyFont="1" applyBorder="1" applyAlignment="1" applyProtection="1">
      <alignment vertical="top"/>
      <protection hidden="1"/>
    </xf>
    <xf numFmtId="164" fontId="12" fillId="4" borderId="5" xfId="0" applyFont="1" applyBorder="1" applyAlignment="1" applyProtection="1">
      <alignment horizontal="center" vertical="center"/>
      <protection hidden="1"/>
    </xf>
    <xf numFmtId="167" fontId="2" fillId="4" borderId="1" xfId="0" applyFont="1" applyBorder="1" applyAlignment="1" applyProtection="1">
      <alignment horizontal="center" vertical="center"/>
      <protection hidden="1"/>
    </xf>
    <xf numFmtId="164" fontId="2" fillId="4" borderId="1" xfId="0" applyFont="1" applyBorder="1" applyAlignment="1" applyProtection="1">
      <alignment horizontal="center" vertical="center"/>
      <protection hidden="1"/>
    </xf>
    <xf numFmtId="164" fontId="2" fillId="4" borderId="1" xfId="0" applyFont="1" applyBorder="1" applyAlignment="1" applyProtection="1">
      <alignment vertical="center" wrapText="1"/>
      <protection hidden="1"/>
    </xf>
    <xf numFmtId="168" fontId="2" fillId="4" borderId="1" xfId="0" applyFont="1" applyBorder="1" applyAlignment="1" applyProtection="1">
      <alignment horizontal="center" vertical="center"/>
      <protection hidden="1"/>
    </xf>
    <xf numFmtId="169" fontId="2" fillId="4" borderId="1" xfId="0" applyFont="1" applyBorder="1" applyAlignment="1" applyProtection="1">
      <alignment horizontal="center" vertical="center"/>
      <protection hidden="1"/>
    </xf>
    <xf numFmtId="169" fontId="2" fillId="4" borderId="1" xfId="0" applyFont="1" applyBorder="1" applyAlignment="1" applyProtection="1">
      <alignment horizontal="center" vertical="center"/>
      <protection hidden="1"/>
    </xf>
    <xf numFmtId="167" fontId="17" fillId="4" borderId="0" xfId="0" applyFont="1" applyBorder="1" applyAlignment="1" applyProtection="1">
      <alignment horizontal="left" vertical="center"/>
      <protection hidden="1"/>
    </xf>
    <xf numFmtId="169" fontId="10" fillId="6" borderId="0" xfId="0" applyFont="1" applyBorder="1" applyAlignment="1" applyProtection="1">
      <alignment horizontal="right" vertical="center"/>
      <protection hidden="1"/>
    </xf>
    <xf numFmtId="169" fontId="10" fillId="6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8" fontId="2" fillId="0" borderId="0" xfId="0" applyFont="1" applyBorder="1" applyAlignment="1" applyProtection="1">
      <alignment horizontal="center" vertical="center"/>
      <protection hidden="1"/>
    </xf>
    <xf numFmtId="169" fontId="2" fillId="0" borderId="0" xfId="0" applyFont="1" applyBorder="1" applyAlignment="1" applyProtection="1">
      <alignment horizontal="center" vertical="center"/>
      <protection hidden="1"/>
    </xf>
    <xf numFmtId="169" fontId="2" fillId="0" borderId="0" xfId="0" applyFont="1" applyBorder="1" applyAlignment="1" applyProtection="1">
      <alignment horizontal="center" vertical="center"/>
      <protection hidden="1"/>
    </xf>
    <xf numFmtId="164" fontId="0" fillId="4" borderId="0" xfId="0" applyBorder="1" applyAlignment="1" applyProtection="1">
      <alignment/>
      <protection hidden="1"/>
    </xf>
    <xf numFmtId="164" fontId="0" fillId="4" borderId="0" xfId="0" applyBorder="1" applyAlignment="1" applyProtection="1">
      <alignment horizontal="right"/>
      <protection hidden="1"/>
    </xf>
    <xf numFmtId="164" fontId="19" fillId="4" borderId="0" xfId="0" applyFont="1" applyBorder="1" applyAlignment="1" applyProtection="1">
      <alignment/>
      <protection hidden="1"/>
    </xf>
    <xf numFmtId="164" fontId="20" fillId="4" borderId="0" xfId="0" applyFont="1" applyBorder="1" applyAlignment="1" applyProtection="1">
      <alignment/>
      <protection hidden="1"/>
    </xf>
    <xf numFmtId="164" fontId="21" fillId="4" borderId="0" xfId="0" applyFont="1" applyBorder="1" applyAlignment="1" applyProtection="1">
      <alignment/>
      <protection hidden="1"/>
    </xf>
    <xf numFmtId="164" fontId="23" fillId="4" borderId="0" xfId="0" applyFont="1" applyBorder="1" applyAlignment="1" applyProtection="1">
      <alignment/>
      <protection hidden="1"/>
    </xf>
    <xf numFmtId="173" fontId="1" fillId="4" borderId="0" xfId="0" applyFont="1" applyBorder="1" applyAlignment="1" applyProtection="1">
      <alignment/>
      <protection hidden="1"/>
    </xf>
    <xf numFmtId="174" fontId="0" fillId="4" borderId="0" xfId="0" applyBorder="1" applyAlignment="1" applyProtection="1">
      <alignment/>
      <protection hidden="1"/>
    </xf>
    <xf numFmtId="164" fontId="25" fillId="4" borderId="0" xfId="0" applyFont="1" applyBorder="1" applyAlignment="1" applyProtection="1">
      <alignment/>
      <protection hidden="1"/>
    </xf>
    <xf numFmtId="175" fontId="25" fillId="4" borderId="0" xfId="0" applyFont="1" applyBorder="1" applyAlignment="1" applyProtection="1">
      <alignment/>
      <protection hidden="1"/>
    </xf>
    <xf numFmtId="174" fontId="0" fillId="4" borderId="5" xfId="0" applyBorder="1" applyAlignment="1" applyProtection="1">
      <alignment/>
      <protection hidden="1"/>
    </xf>
    <xf numFmtId="174" fontId="1" fillId="4" borderId="0" xfId="0" applyFont="1" applyBorder="1" applyAlignment="1" applyProtection="1">
      <alignment/>
      <protection hidden="1"/>
    </xf>
    <xf numFmtId="164" fontId="8" fillId="4" borderId="0" xfId="0" applyFont="1" applyBorder="1" applyAlignment="1" applyProtection="1">
      <alignment/>
      <protection hidden="1"/>
    </xf>
    <xf numFmtId="176" fontId="25" fillId="4" borderId="0" xfId="0" applyFont="1" applyBorder="1" applyAlignment="1" applyProtection="1">
      <alignment/>
      <protection hidden="1"/>
    </xf>
    <xf numFmtId="177" fontId="25" fillId="4" borderId="0" xfId="0" applyFont="1" applyBorder="1" applyAlignment="1" applyProtection="1">
      <alignment/>
      <protection hidden="1"/>
    </xf>
    <xf numFmtId="164" fontId="26" fillId="4" borderId="0" xfId="0" applyFont="1" applyBorder="1" applyAlignment="1" applyProtection="1">
      <alignment/>
      <protection hidden="1"/>
    </xf>
    <xf numFmtId="178" fontId="0" fillId="4" borderId="0" xfId="0" applyBorder="1" applyAlignment="1" applyProtection="1">
      <alignment horizontal="right"/>
      <protection hidden="1"/>
    </xf>
    <xf numFmtId="179" fontId="0" fillId="4" borderId="0" xfId="0" applyBorder="1" applyAlignment="1" applyProtection="1">
      <alignment horizontal="right"/>
      <protection hidden="1"/>
    </xf>
    <xf numFmtId="164" fontId="23" fillId="4" borderId="0" xfId="0" applyFont="1" applyBorder="1" applyAlignment="1" applyProtection="1">
      <alignment horizontal="left"/>
      <protection hidden="1"/>
    </xf>
    <xf numFmtId="180" fontId="0" fillId="4" borderId="0" xfId="0" applyBorder="1" applyAlignment="1" applyProtection="1">
      <alignment horizontal="right"/>
      <protection hidden="1"/>
    </xf>
    <xf numFmtId="181" fontId="0" fillId="4" borderId="0" xfId="0" applyBorder="1" applyAlignment="1" applyProtection="1">
      <alignment horizontal="right"/>
      <protection hidden="1"/>
    </xf>
    <xf numFmtId="164" fontId="1" fillId="4" borderId="0" xfId="0" applyFont="1" applyBorder="1" applyAlignment="1" applyProtection="1">
      <alignment/>
      <protection hidden="1"/>
    </xf>
    <xf numFmtId="180" fontId="1" fillId="4" borderId="0" xfId="0" applyFont="1" applyBorder="1" applyAlignment="1" applyProtection="1">
      <alignment horizontal="right"/>
      <protection hidden="1"/>
    </xf>
    <xf numFmtId="174" fontId="1" fillId="4" borderId="6" xfId="0" applyFont="1" applyBorder="1" applyAlignment="1" applyProtection="1">
      <alignment/>
      <protection hidden="1"/>
    </xf>
    <xf numFmtId="180" fontId="25" fillId="4" borderId="0" xfId="0" applyFont="1" applyBorder="1" applyAlignment="1" applyProtection="1">
      <alignment horizontal="right"/>
      <protection hidden="1"/>
    </xf>
    <xf numFmtId="182" fontId="25" fillId="4" borderId="0" xfId="0" applyFont="1" applyBorder="1" applyAlignment="1" applyProtection="1">
      <alignment/>
      <protection hidden="1"/>
    </xf>
    <xf numFmtId="174" fontId="1" fillId="4" borderId="1" xfId="0" applyFont="1" applyBorder="1" applyAlignment="1" applyProtection="1">
      <alignment/>
      <protection hidden="1"/>
    </xf>
    <xf numFmtId="164" fontId="27" fillId="4" borderId="0" xfId="0" applyFont="1" applyBorder="1" applyAlignment="1" applyProtection="1">
      <alignment/>
      <protection hidden="1"/>
    </xf>
    <xf numFmtId="164" fontId="0" fillId="4" borderId="0" xfId="0" applyFont="1" applyBorder="1" applyAlignment="1" applyProtection="1">
      <alignment horizontal="right"/>
      <protection hidden="1"/>
    </xf>
    <xf numFmtId="164" fontId="28" fillId="4" borderId="0" xfId="0" applyFont="1" applyBorder="1" applyAlignment="1" applyProtection="1">
      <alignment/>
      <protection hidden="1"/>
    </xf>
    <xf numFmtId="164" fontId="28" fillId="4" borderId="0" xfId="0" applyFont="1" applyBorder="1" applyAlignment="1" applyProtection="1">
      <alignment horizontal="right"/>
      <protection hidden="1"/>
    </xf>
    <xf numFmtId="164" fontId="29" fillId="4" borderId="0" xfId="0" applyFont="1" applyBorder="1" applyAlignment="1" applyProtection="1">
      <alignment horizontal="left" vertical="center"/>
      <protection hidden="1"/>
    </xf>
    <xf numFmtId="164" fontId="0" fillId="4" borderId="0" xfId="0" applyAlignment="1" applyProtection="1">
      <alignment horizontal="left" vertical="center"/>
      <protection hidden="1"/>
    </xf>
    <xf numFmtId="164" fontId="21" fillId="4" borderId="0" xfId="0" applyFont="1" applyAlignment="1" applyProtection="1">
      <alignment horizontal="left" vertical="center"/>
      <protection hidden="1"/>
    </xf>
    <xf numFmtId="164" fontId="30" fillId="4" borderId="0" xfId="0" applyFont="1" applyBorder="1" applyAlignment="1" applyProtection="1">
      <alignment horizontal="center" vertical="center"/>
      <protection hidden="1"/>
    </xf>
    <xf numFmtId="164" fontId="31" fillId="4" borderId="7" xfId="0" applyFont="1" applyBorder="1" applyAlignment="1" applyProtection="1">
      <alignment horizontal="left" vertical="center" wrapText="1"/>
      <protection hidden="1"/>
    </xf>
    <xf numFmtId="169" fontId="33" fillId="4" borderId="7" xfId="0" applyFont="1" applyBorder="1" applyAlignment="1" applyProtection="1">
      <alignment horizontal="center" vertical="center"/>
      <protection hidden="1"/>
    </xf>
    <xf numFmtId="183" fontId="33" fillId="4" borderId="7" xfId="0" applyFont="1" applyBorder="1" applyAlignment="1" applyProtection="1">
      <alignment horizontal="center" vertical="center"/>
      <protection hidden="1"/>
    </xf>
    <xf numFmtId="164" fontId="32" fillId="4" borderId="0" xfId="0" applyFont="1" applyAlignment="1" applyProtection="1">
      <alignment horizontal="left" vertical="center"/>
      <protection hidden="1"/>
    </xf>
    <xf numFmtId="164" fontId="33" fillId="4" borderId="0" xfId="0" applyFont="1" applyBorder="1" applyAlignment="1" applyProtection="1">
      <alignment horizontal="left" vertical="center"/>
      <protection hidden="1"/>
    </xf>
    <xf numFmtId="183" fontId="33" fillId="4" borderId="0" xfId="0" applyFont="1" applyBorder="1" applyAlignment="1" applyProtection="1">
      <alignment horizontal="left"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34" fillId="4" borderId="8" xfId="0" applyFont="1" applyBorder="1" applyAlignment="1" applyProtection="1">
      <alignment horizontal="left" vertical="center" wrapText="1"/>
      <protection hidden="1"/>
    </xf>
    <xf numFmtId="169" fontId="35" fillId="4" borderId="7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 wrapText="1"/>
      <protection hidden="1"/>
    </xf>
    <xf numFmtId="164" fontId="37" fillId="0" borderId="8" xfId="0" applyFont="1" applyBorder="1" applyAlignment="1" applyProtection="1">
      <alignment horizontal="center" vertical="center" wrapText="1"/>
      <protection hidden="1"/>
    </xf>
    <xf numFmtId="164" fontId="25" fillId="7" borderId="7" xfId="0" applyFont="1" applyBorder="1" applyAlignment="1" applyProtection="1">
      <alignment horizontal="center" vertical="top" wrapText="1"/>
      <protection hidden="1"/>
    </xf>
    <xf numFmtId="164" fontId="1" fillId="0" borderId="7" xfId="0" applyFont="1" applyBorder="1" applyAlignment="1" applyProtection="1">
      <alignment horizontal="center" vertical="top" wrapText="1"/>
      <protection hidden="1"/>
    </xf>
    <xf numFmtId="164" fontId="1" fillId="0" borderId="7" xfId="0" applyFont="1" applyBorder="1" applyAlignment="1" applyProtection="1">
      <alignment horizontal="left" vertical="top" wrapText="1"/>
      <protection hidden="1"/>
    </xf>
    <xf numFmtId="184" fontId="0" fillId="0" borderId="7" xfId="0" applyBorder="1" applyAlignment="1" applyProtection="1">
      <alignment horizontal="center" wrapText="1"/>
      <protection hidden="1"/>
    </xf>
    <xf numFmtId="185" fontId="23" fillId="0" borderId="7" xfId="0" applyFont="1" applyBorder="1" applyAlignment="1" applyProtection="1">
      <alignment horizontal="center" vertical="top" shrinkToFit="1"/>
      <protection hidden="1"/>
    </xf>
    <xf numFmtId="164" fontId="1" fillId="0" borderId="7" xfId="0" applyFont="1" applyBorder="1" applyAlignment="1" applyProtection="1">
      <alignment horizontal="left" vertical="center" wrapText="1"/>
      <protection hidden="1"/>
    </xf>
    <xf numFmtId="185" fontId="23" fillId="0" borderId="7" xfId="0" applyFont="1" applyBorder="1" applyAlignment="1" applyProtection="1">
      <alignment horizontal="center" vertical="center" wrapText="1" shrinkToFit="1"/>
      <protection hidden="1"/>
    </xf>
    <xf numFmtId="164" fontId="0" fillId="0" borderId="9" xfId="0" applyBorder="1" applyAlignment="1" applyProtection="1">
      <alignment horizontal="left" wrapText="1"/>
      <protection hidden="1"/>
    </xf>
    <xf numFmtId="186" fontId="1" fillId="0" borderId="7" xfId="0" applyFont="1" applyBorder="1" applyAlignment="1" applyProtection="1">
      <alignment horizontal="center" vertical="top" wrapText="1"/>
      <protection hidden="1"/>
    </xf>
    <xf numFmtId="164" fontId="38" fillId="8" borderId="7" xfId="0" applyFont="1" applyBorder="1" applyAlignment="1" applyProtection="1">
      <alignment horizontal="left" vertical="center" wrapText="1"/>
      <protection hidden="1"/>
    </xf>
    <xf numFmtId="168" fontId="38" fillId="4" borderId="7" xfId="0" applyFont="1" applyBorder="1" applyAlignment="1" applyProtection="1">
      <alignment horizontal="center"/>
      <protection hidden="1"/>
    </xf>
    <xf numFmtId="164" fontId="39" fillId="4" borderId="10" xfId="0" applyFont="1" applyBorder="1" applyAlignment="1" applyProtection="1">
      <alignment horizontal="center"/>
      <protection hidden="1"/>
    </xf>
    <xf numFmtId="164" fontId="38" fillId="7" borderId="7" xfId="0" applyFont="1" applyBorder="1" applyAlignment="1" applyProtection="1">
      <alignment horizontal="center"/>
      <protection hidden="1"/>
    </xf>
    <xf numFmtId="164" fontId="38" fillId="7" borderId="7" xfId="0" applyFont="1" applyBorder="1" applyAlignment="1" applyProtection="1">
      <alignment horizontal="left" wrapText="1"/>
      <protection hidden="1"/>
    </xf>
    <xf numFmtId="164" fontId="39" fillId="4" borderId="7" xfId="0" applyFont="1" applyBorder="1" applyAlignment="1" applyProtection="1">
      <alignment horizontal="left" vertical="center" wrapText="1"/>
      <protection hidden="1"/>
    </xf>
    <xf numFmtId="187" fontId="39" fillId="4" borderId="7" xfId="0" applyFont="1" applyBorder="1" applyAlignment="1" applyProtection="1">
      <alignment horizontal="center" vertical="center"/>
      <protection hidden="1"/>
    </xf>
    <xf numFmtId="186" fontId="39" fillId="4" borderId="7" xfId="0" applyFont="1" applyBorder="1" applyAlignment="1" applyProtection="1">
      <alignment horizontal="center" vertical="center"/>
      <protection hidden="1"/>
    </xf>
    <xf numFmtId="164" fontId="38" fillId="4" borderId="7" xfId="0" applyFont="1" applyBorder="1" applyAlignment="1" applyProtection="1">
      <alignment horizontal="left" vertical="center" wrapText="1"/>
      <protection hidden="1"/>
    </xf>
    <xf numFmtId="187" fontId="38" fillId="4" borderId="7" xfId="0" applyFont="1" applyBorder="1" applyAlignment="1" applyProtection="1">
      <alignment horizontal="center" vertical="center"/>
      <protection hidden="1"/>
    </xf>
    <xf numFmtId="186" fontId="38" fillId="4" borderId="7" xfId="0" applyFont="1" applyBorder="1" applyAlignment="1" applyProtection="1">
      <alignment horizontal="center" vertical="center"/>
      <protection hidden="1"/>
    </xf>
    <xf numFmtId="164" fontId="39" fillId="4" borderId="10" xfId="0" applyFont="1" applyBorder="1" applyAlignment="1" applyProtection="1">
      <alignment horizontal="center" vertical="center"/>
      <protection hidden="1"/>
    </xf>
    <xf numFmtId="164" fontId="38" fillId="7" borderId="7" xfId="0" applyFont="1" applyBorder="1" applyAlignment="1" applyProtection="1">
      <alignment horizontal="left" vertical="center" wrapText="1"/>
      <protection hidden="1"/>
    </xf>
    <xf numFmtId="164" fontId="40" fillId="8" borderId="7" xfId="0" applyFont="1" applyBorder="1" applyAlignment="1" applyProtection="1">
      <alignment horizontal="left" vertical="center" wrapText="1"/>
      <protection hidden="1"/>
    </xf>
    <xf numFmtId="186" fontId="40" fillId="4" borderId="7" xfId="0" applyFont="1" applyBorder="1" applyAlignment="1" applyProtection="1">
      <alignment horizontal="center" vertical="center"/>
      <protection hidden="1"/>
    </xf>
    <xf numFmtId="164" fontId="28" fillId="0" borderId="8" xfId="0" applyFont="1" applyBorder="1" applyAlignment="1" applyProtection="1">
      <alignment horizontal="left" vertical="center"/>
      <protection hidden="1"/>
    </xf>
    <xf numFmtId="184" fontId="0" fillId="0" borderId="7" xfId="0" applyBorder="1" applyAlignment="1" applyProtection="1">
      <alignment horizontal="center" vertical="center" wrapText="1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Alignment="1" applyProtection="1">
      <alignment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8" borderId="7" xfId="0" applyFont="1" applyBorder="1" applyAlignment="1" applyProtection="1">
      <alignment horizontal="center" vertical="center" wrapText="1"/>
      <protection hidden="1"/>
    </xf>
    <xf numFmtId="164" fontId="38" fillId="7" borderId="7" xfId="0" applyFont="1" applyBorder="1" applyAlignment="1" applyProtection="1">
      <alignment horizontal="center" vertical="center"/>
      <protection hidden="1"/>
    </xf>
    <xf numFmtId="164" fontId="38" fillId="7" borderId="7" xfId="0" applyFont="1" applyBorder="1" applyAlignment="1" applyProtection="1">
      <alignment horizontal="center" vertical="center" wrapText="1"/>
      <protection hidden="1"/>
    </xf>
    <xf numFmtId="164" fontId="38" fillId="4" borderId="7" xfId="0" applyFont="1" applyBorder="1" applyAlignment="1" applyProtection="1">
      <alignment horizontal="center" vertical="center"/>
      <protection hidden="1"/>
    </xf>
    <xf numFmtId="164" fontId="39" fillId="4" borderId="7" xfId="0" applyFont="1" applyBorder="1" applyAlignment="1" applyProtection="1">
      <alignment horizontal="left" wrapText="1"/>
      <protection hidden="1"/>
    </xf>
    <xf numFmtId="187" fontId="39" fillId="4" borderId="7" xfId="0" applyFont="1" applyBorder="1" applyAlignment="1" applyProtection="1">
      <alignment horizontal="center"/>
      <protection hidden="1"/>
    </xf>
    <xf numFmtId="164" fontId="39" fillId="4" borderId="7" xfId="0" applyFont="1" applyBorder="1" applyAlignment="1" applyProtection="1">
      <alignment/>
      <protection hidden="1"/>
    </xf>
    <xf numFmtId="164" fontId="38" fillId="4" borderId="7" xfId="0" applyFont="1" applyBorder="1" applyAlignment="1" applyProtection="1">
      <alignment horizontal="left" wrapText="1"/>
      <protection hidden="1"/>
    </xf>
    <xf numFmtId="187" fontId="38" fillId="4" borderId="7" xfId="0" applyFont="1" applyBorder="1" applyAlignment="1" applyProtection="1">
      <alignment horizontal="center"/>
      <protection hidden="1"/>
    </xf>
    <xf numFmtId="164" fontId="39" fillId="0" borderId="0" xfId="0" applyFont="1" applyBorder="1" applyAlignment="1" applyProtection="1">
      <alignment horizontal="center"/>
      <protection hidden="1"/>
    </xf>
    <xf numFmtId="164" fontId="38" fillId="4" borderId="11" xfId="0" applyFont="1" applyBorder="1" applyAlignment="1" applyProtection="1">
      <alignment horizontal="center" vertical="center"/>
      <protection hidden="1"/>
    </xf>
    <xf numFmtId="187" fontId="3" fillId="4" borderId="7" xfId="0" applyFont="1" applyBorder="1" applyAlignment="1" applyProtection="1">
      <alignment horizontal="center"/>
      <protection hidden="1"/>
    </xf>
    <xf numFmtId="164" fontId="3" fillId="4" borderId="7" xfId="0" applyFont="1" applyBorder="1" applyAlignment="1" applyProtection="1">
      <alignment/>
      <protection hidden="1"/>
    </xf>
    <xf numFmtId="164" fontId="38" fillId="4" borderId="11" xfId="0" applyFont="1" applyBorder="1" applyAlignment="1" applyProtection="1">
      <alignment horizontal="left" wrapText="1"/>
      <protection hidden="1"/>
    </xf>
    <xf numFmtId="187" fontId="38" fillId="4" borderId="11" xfId="0" applyFont="1" applyBorder="1" applyAlignment="1" applyProtection="1">
      <alignment horizontal="center"/>
      <protection hidden="1"/>
    </xf>
    <xf numFmtId="164" fontId="39" fillId="4" borderId="0" xfId="0" applyFont="1" applyAlignment="1" applyProtection="1">
      <alignment/>
      <protection hidden="1"/>
    </xf>
    <xf numFmtId="164" fontId="39" fillId="9" borderId="11" xfId="0" applyFont="1" applyBorder="1" applyAlignment="1" applyProtection="1">
      <alignment horizontal="left"/>
      <protection hidden="1"/>
    </xf>
    <xf numFmtId="164" fontId="39" fillId="9" borderId="12" xfId="0" applyFont="1" applyBorder="1" applyAlignment="1" applyProtection="1">
      <alignment horizontal="left"/>
      <protection hidden="1"/>
    </xf>
    <xf numFmtId="164" fontId="43" fillId="9" borderId="13" xfId="0" applyFont="1" applyBorder="1" applyAlignment="1" applyProtection="1">
      <alignment horizontal="left"/>
      <protection hidden="1"/>
    </xf>
    <xf numFmtId="164" fontId="43" fillId="9" borderId="14" xfId="0" applyFont="1" applyBorder="1" applyAlignment="1" applyProtection="1">
      <alignment horizontal="left"/>
      <protection hidden="1"/>
    </xf>
    <xf numFmtId="164" fontId="39" fillId="4" borderId="0" xfId="0" applyFont="1" applyBorder="1" applyAlignment="1" applyProtection="1">
      <alignment horizontal="center"/>
      <protection hidden="1"/>
    </xf>
    <xf numFmtId="187" fontId="39" fillId="4" borderId="7" xfId="0" applyFont="1" applyBorder="1" applyAlignment="1" applyProtection="1">
      <alignment horizontal="center" vertical="center" wrapText="1"/>
      <protection hidden="1"/>
    </xf>
    <xf numFmtId="164" fontId="39" fillId="4" borderId="7" xfId="0" applyFont="1" applyBorder="1" applyAlignment="1" applyProtection="1">
      <alignment vertical="center"/>
      <protection hidden="1"/>
    </xf>
    <xf numFmtId="164" fontId="39" fillId="9" borderId="15" xfId="0" applyFont="1" applyBorder="1" applyAlignment="1" applyProtection="1">
      <alignment horizontal="left" vertical="top" wrapText="1"/>
      <protection hidden="1"/>
    </xf>
    <xf numFmtId="164" fontId="39" fillId="4" borderId="7" xfId="0" applyFont="1" applyBorder="1" applyAlignment="1" applyProtection="1">
      <alignment horizontal="left" vertical="top" wrapText="1"/>
      <protection hidden="1"/>
    </xf>
    <xf numFmtId="164" fontId="39" fillId="4" borderId="9" xfId="0" applyFont="1" applyBorder="1" applyAlignment="1" applyProtection="1">
      <alignment horizontal="center"/>
      <protection hidden="1"/>
    </xf>
    <xf numFmtId="164" fontId="39" fillId="0" borderId="10" xfId="0" applyFont="1" applyBorder="1" applyAlignment="1" applyProtection="1">
      <alignment horizontal="center"/>
      <protection hidden="1"/>
    </xf>
    <xf numFmtId="164" fontId="44" fillId="0" borderId="0" xfId="0" applyFont="1" applyBorder="1" applyAlignment="1" applyProtection="1">
      <alignment horizontal="center" vertical="center"/>
      <protection hidden="1"/>
    </xf>
    <xf numFmtId="164" fontId="45" fillId="0" borderId="0" xfId="0" applyFont="1" applyAlignment="1" applyProtection="1">
      <alignment/>
      <protection hidden="1"/>
    </xf>
    <xf numFmtId="164" fontId="46" fillId="0" borderId="0" xfId="0" applyFont="1" applyBorder="1" applyAlignment="1" applyProtection="1">
      <alignment horizontal="left" vertical="center" wrapText="1"/>
      <protection hidden="1"/>
    </xf>
    <xf numFmtId="164" fontId="8" fillId="0" borderId="0" xfId="0" applyFont="1" applyAlignment="1" applyProtection="1">
      <alignment horizontal="center"/>
      <protection hidden="1"/>
    </xf>
    <xf numFmtId="164" fontId="8" fillId="0" borderId="0" xfId="0" applyFont="1" applyAlignment="1" applyProtection="1">
      <alignment/>
      <protection hidden="1"/>
    </xf>
    <xf numFmtId="164" fontId="45" fillId="0" borderId="7" xfId="0" applyFont="1" applyBorder="1" applyAlignment="1" applyProtection="1">
      <alignment horizontal="center"/>
      <protection hidden="1"/>
    </xf>
    <xf numFmtId="164" fontId="48" fillId="0" borderId="7" xfId="0" applyFont="1" applyBorder="1" applyAlignment="1" applyProtection="1">
      <alignment/>
      <protection hidden="1"/>
    </xf>
    <xf numFmtId="186" fontId="45" fillId="0" borderId="7" xfId="0" applyFont="1" applyBorder="1" applyAlignment="1" applyProtection="1">
      <alignment/>
      <protection hidden="1"/>
    </xf>
    <xf numFmtId="186" fontId="45" fillId="0" borderId="7" xfId="0" applyFont="1" applyBorder="1" applyAlignment="1" applyProtection="1">
      <alignment horizontal="center" vertical="center"/>
      <protection hidden="1"/>
    </xf>
    <xf numFmtId="164" fontId="45" fillId="0" borderId="7" xfId="0" applyFont="1" applyBorder="1" applyAlignment="1" applyProtection="1">
      <alignment horizontal="center" vertical="center"/>
      <protection hidden="1"/>
    </xf>
    <xf numFmtId="186" fontId="0" fillId="0" borderId="0" xfId="0" applyAlignment="1" applyProtection="1">
      <alignment/>
      <protection hidden="1"/>
    </xf>
    <xf numFmtId="164" fontId="46" fillId="0" borderId="0" xfId="0" applyFont="1" applyAlignment="1" applyProtection="1">
      <alignment horizontal="left" vertical="center"/>
      <protection hidden="1"/>
    </xf>
    <xf numFmtId="164" fontId="47" fillId="0" borderId="0" xfId="0" applyFont="1" applyAlignment="1" applyProtection="1">
      <alignment/>
      <protection hidden="1"/>
    </xf>
    <xf numFmtId="164" fontId="49" fillId="0" borderId="0" xfId="0" applyFont="1" applyBorder="1" applyAlignment="1" applyProtection="1">
      <alignment horizontal="left"/>
      <protection hidden="1"/>
    </xf>
    <xf numFmtId="164" fontId="50" fillId="0" borderId="0" xfId="0" applyFont="1" applyBorder="1" applyAlignment="1" applyProtection="1">
      <alignment/>
      <protection hidden="1"/>
    </xf>
    <xf numFmtId="186" fontId="51" fillId="0" borderId="0" xfId="0" applyFont="1" applyBorder="1" applyAlignment="1" applyProtection="1">
      <alignment/>
      <protection hidden="1"/>
    </xf>
    <xf numFmtId="186" fontId="51" fillId="0" borderId="0" xfId="0" applyFont="1" applyBorder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horizontal="center" vertical="center"/>
      <protection hidden="1"/>
    </xf>
    <xf numFmtId="164" fontId="52" fillId="0" borderId="0" xfId="0" applyFont="1" applyAlignment="1" applyProtection="1">
      <alignment/>
      <protection hidden="1"/>
    </xf>
    <xf numFmtId="164" fontId="51" fillId="0" borderId="0" xfId="0" applyFont="1" applyBorder="1" applyAlignment="1" applyProtection="1">
      <alignment horizontal="center"/>
      <protection hidden="1"/>
    </xf>
    <xf numFmtId="164" fontId="49" fillId="0" borderId="0" xfId="0" applyFont="1" applyBorder="1" applyAlignment="1" applyProtection="1">
      <alignment/>
      <protection hidden="1"/>
    </xf>
    <xf numFmtId="164" fontId="46" fillId="0" borderId="0" xfId="0" applyFont="1" applyBorder="1" applyAlignment="1" applyProtection="1">
      <alignment horizontal="left" vertical="center"/>
      <protection hidden="1"/>
    </xf>
    <xf numFmtId="164" fontId="45" fillId="0" borderId="0" xfId="0" applyFont="1" applyBorder="1" applyAlignment="1" applyProtection="1">
      <alignment horizontal="center"/>
      <protection hidden="1"/>
    </xf>
    <xf numFmtId="164" fontId="48" fillId="0" borderId="0" xfId="0" applyFont="1" applyBorder="1" applyAlignment="1" applyProtection="1">
      <alignment/>
      <protection hidden="1"/>
    </xf>
    <xf numFmtId="186" fontId="45" fillId="0" borderId="0" xfId="0" applyFont="1" applyBorder="1" applyAlignment="1" applyProtection="1">
      <alignment/>
      <protection hidden="1"/>
    </xf>
    <xf numFmtId="186" fontId="45" fillId="0" borderId="0" xfId="0" applyFont="1" applyBorder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horizontal="center" vertical="center"/>
      <protection hidden="1"/>
    </xf>
    <xf numFmtId="188" fontId="0" fillId="0" borderId="0" xfId="0" applyAlignment="1" applyProtection="1">
      <alignment/>
      <protection hidden="1"/>
    </xf>
    <xf numFmtId="164" fontId="53" fillId="0" borderId="0" xfId="0" applyFont="1" applyAlignment="1" applyProtection="1">
      <alignment vertical="center"/>
      <protection hidden="1"/>
    </xf>
    <xf numFmtId="164" fontId="53" fillId="0" borderId="0" xfId="0" applyFont="1" applyAlignment="1" applyProtection="1">
      <alignment horizontal="right" vertical="center"/>
      <protection hidden="1"/>
    </xf>
    <xf numFmtId="164" fontId="39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42" fillId="4" borderId="0" xfId="0" applyFont="1" applyBorder="1" applyAlignment="1" applyProtection="1">
      <alignment horizontal="center" vertical="center"/>
      <protection hidden="1"/>
    </xf>
    <xf numFmtId="164" fontId="39" fillId="4" borderId="0" xfId="0" applyFont="1" applyAlignment="1" applyProtection="1">
      <alignment horizontal="right" vertical="center"/>
      <protection hidden="1"/>
    </xf>
    <xf numFmtId="164" fontId="54" fillId="0" borderId="8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53" fillId="4" borderId="0" xfId="0" applyFont="1" applyAlignment="1" applyProtection="1">
      <alignment vertical="center"/>
      <protection hidden="1"/>
    </xf>
    <xf numFmtId="164" fontId="53" fillId="4" borderId="0" xfId="0" applyFont="1" applyAlignment="1" applyProtection="1">
      <alignment horizontal="right" vertical="center"/>
      <protection hidden="1"/>
    </xf>
    <xf numFmtId="164" fontId="57" fillId="0" borderId="0" xfId="0" applyFont="1" applyAlignment="1" applyProtection="1">
      <alignment vertical="center"/>
      <protection hidden="1"/>
    </xf>
    <xf numFmtId="164" fontId="57" fillId="2" borderId="11" xfId="0" applyFont="1" applyBorder="1" applyAlignment="1" applyProtection="1">
      <alignment horizontal="center" vertical="center"/>
      <protection hidden="1"/>
    </xf>
    <xf numFmtId="164" fontId="57" fillId="2" borderId="11" xfId="0" applyFont="1" applyBorder="1" applyAlignment="1" applyProtection="1">
      <alignment horizontal="right" vertical="center"/>
      <protection hidden="1"/>
    </xf>
    <xf numFmtId="189" fontId="57" fillId="4" borderId="7" xfId="0" applyFont="1" applyBorder="1" applyAlignment="1" applyProtection="1">
      <alignment horizontal="center" vertical="center" wrapText="1"/>
      <protection hidden="1"/>
    </xf>
    <xf numFmtId="164" fontId="53" fillId="4" borderId="16" xfId="0" applyFont="1" applyBorder="1" applyAlignment="1" applyProtection="1">
      <alignment horizontal="center" vertical="center"/>
      <protection hidden="1"/>
    </xf>
    <xf numFmtId="169" fontId="53" fillId="4" borderId="16" xfId="0" applyFont="1" applyBorder="1" applyAlignment="1" applyProtection="1">
      <alignment horizontal="right" vertical="center"/>
      <protection hidden="1"/>
    </xf>
    <xf numFmtId="169" fontId="57" fillId="4" borderId="7" xfId="0" applyFont="1" applyBorder="1" applyAlignment="1" applyProtection="1">
      <alignment horizontal="right" vertical="center"/>
      <protection hidden="1"/>
    </xf>
    <xf numFmtId="164" fontId="53" fillId="4" borderId="17" xfId="0" applyFont="1" applyBorder="1" applyAlignment="1" applyProtection="1">
      <alignment horizontal="center" vertical="center"/>
      <protection hidden="1"/>
    </xf>
    <xf numFmtId="169" fontId="53" fillId="4" borderId="17" xfId="0" applyFont="1" applyBorder="1" applyAlignment="1" applyProtection="1">
      <alignment horizontal="right" vertical="center"/>
      <protection hidden="1"/>
    </xf>
    <xf numFmtId="164" fontId="53" fillId="4" borderId="18" xfId="0" applyFont="1" applyBorder="1" applyAlignment="1" applyProtection="1">
      <alignment horizontal="center" vertical="center"/>
      <protection hidden="1"/>
    </xf>
    <xf numFmtId="169" fontId="53" fillId="4" borderId="18" xfId="0" applyFont="1" applyBorder="1" applyAlignment="1" applyProtection="1">
      <alignment horizontal="right" vertical="center"/>
      <protection hidden="1"/>
    </xf>
    <xf numFmtId="169" fontId="57" fillId="4" borderId="19" xfId="0" applyFont="1" applyBorder="1" applyAlignment="1" applyProtection="1">
      <alignment horizontal="right" vertical="center"/>
      <protection hidden="1"/>
    </xf>
    <xf numFmtId="164" fontId="58" fillId="6" borderId="19" xfId="0" applyFont="1" applyBorder="1" applyAlignment="1" applyProtection="1">
      <alignment horizontal="center" vertical="center" wrapText="1"/>
      <protection hidden="1"/>
    </xf>
    <xf numFmtId="164" fontId="59" fillId="10" borderId="0" xfId="0" applyFont="1" applyAlignment="1" applyProtection="1">
      <alignment/>
      <protection hidden="1"/>
    </xf>
    <xf numFmtId="164" fontId="60" fillId="10" borderId="0" xfId="0" applyFont="1" applyAlignment="1" applyProtection="1">
      <alignment/>
      <protection hidden="1"/>
    </xf>
    <xf numFmtId="164" fontId="60" fillId="10" borderId="20" xfId="0" applyFont="1" applyBorder="1" applyAlignment="1" applyProtection="1">
      <alignment/>
      <protection hidden="1"/>
    </xf>
    <xf numFmtId="164" fontId="60" fillId="10" borderId="21" xfId="0" applyFont="1" applyBorder="1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25" fillId="7" borderId="22" xfId="0" applyFont="1" applyBorder="1" applyAlignment="1" applyProtection="1">
      <alignment horizontal="center" vertical="center"/>
      <protection hidden="1"/>
    </xf>
    <xf numFmtId="164" fontId="25" fillId="7" borderId="23" xfId="0" applyFont="1" applyBorder="1" applyAlignment="1" applyProtection="1">
      <alignment horizontal="center" vertical="center"/>
      <protection hidden="1"/>
    </xf>
    <xf numFmtId="164" fontId="0" fillId="7" borderId="24" xfId="0" applyFont="1" applyBorder="1" applyAlignment="1" applyProtection="1">
      <alignment horizontal="center" vertical="center"/>
      <protection hidden="1"/>
    </xf>
    <xf numFmtId="164" fontId="0" fillId="7" borderId="25" xfId="0" applyFont="1" applyBorder="1" applyAlignment="1" applyProtection="1">
      <alignment horizontal="center" vertical="center"/>
      <protection hidden="1"/>
    </xf>
    <xf numFmtId="164" fontId="25" fillId="0" borderId="26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11" borderId="20" xfId="0" applyBorder="1" applyAlignment="1" applyProtection="1">
      <alignment/>
      <protection hidden="1"/>
    </xf>
    <xf numFmtId="164" fontId="0" fillId="11" borderId="21" xfId="0" applyBorder="1" applyAlignment="1" applyProtection="1">
      <alignment/>
      <protection hidden="1"/>
    </xf>
    <xf numFmtId="164" fontId="25" fillId="7" borderId="27" xfId="0" applyFont="1" applyBorder="1" applyAlignment="1" applyProtection="1">
      <alignment horizontal="center" vertical="center"/>
      <protection hidden="1"/>
    </xf>
    <xf numFmtId="164" fontId="25" fillId="7" borderId="28" xfId="0" applyFont="1" applyBorder="1" applyAlignment="1" applyProtection="1">
      <alignment horizontal="center" vertical="center"/>
      <protection hidden="1"/>
    </xf>
    <xf numFmtId="164" fontId="0" fillId="11" borderId="0" xfId="0" applyBorder="1" applyAlignment="1" applyProtection="1">
      <alignment/>
      <protection hidden="1"/>
    </xf>
    <xf numFmtId="164" fontId="0" fillId="11" borderId="29" xfId="0" applyBorder="1" applyAlignment="1" applyProtection="1">
      <alignment/>
      <protection hidden="1"/>
    </xf>
    <xf numFmtId="164" fontId="25" fillId="0" borderId="30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horizontal="center" vertical="center"/>
      <protection hidden="1"/>
    </xf>
    <xf numFmtId="164" fontId="25" fillId="0" borderId="12" xfId="0" applyFont="1" applyBorder="1" applyAlignment="1" applyProtection="1">
      <alignment horizontal="center" vertical="center"/>
      <protection hidden="1"/>
    </xf>
    <xf numFmtId="164" fontId="25" fillId="0" borderId="31" xfId="0" applyFont="1" applyBorder="1" applyAlignment="1" applyProtection="1">
      <alignment horizontal="center" vertical="center"/>
      <protection hidden="1"/>
    </xf>
    <xf numFmtId="164" fontId="25" fillId="6" borderId="30" xfId="0" applyFont="1" applyBorder="1" applyAlignment="1" applyProtection="1">
      <alignment horizontal="center" vertical="center"/>
      <protection hidden="1"/>
    </xf>
    <xf numFmtId="164" fontId="25" fillId="6" borderId="12" xfId="0" applyFont="1" applyBorder="1" applyAlignment="1" applyProtection="1">
      <alignment vertical="center"/>
      <protection hidden="1"/>
    </xf>
    <xf numFmtId="190" fontId="25" fillId="6" borderId="12" xfId="0" applyFont="1" applyBorder="1" applyAlignment="1" applyProtection="1">
      <alignment horizontal="right" vertical="center"/>
      <protection hidden="1"/>
    </xf>
    <xf numFmtId="190" fontId="25" fillId="6" borderId="31" xfId="0" applyFont="1" applyBorder="1" applyAlignment="1" applyProtection="1">
      <alignment horizontal="right" vertical="center"/>
      <protection hidden="1"/>
    </xf>
    <xf numFmtId="164" fontId="0" fillId="0" borderId="26" xfId="0" applyBorder="1" applyAlignment="1" applyProtection="1">
      <alignment vertical="center"/>
      <protection hidden="1"/>
    </xf>
    <xf numFmtId="168" fontId="25" fillId="0" borderId="0" xfId="0" applyFont="1" applyBorder="1" applyAlignment="1" applyProtection="1">
      <alignment vertical="center"/>
      <protection hidden="1"/>
    </xf>
    <xf numFmtId="164" fontId="0" fillId="0" borderId="30" xfId="0" applyFont="1" applyBorder="1" applyAlignment="1" applyProtection="1">
      <alignment horizontal="center"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90" fontId="0" fillId="0" borderId="12" xfId="0" applyFont="1" applyBorder="1" applyAlignment="1" applyProtection="1">
      <alignment vertical="center"/>
      <protection hidden="1"/>
    </xf>
    <xf numFmtId="190" fontId="0" fillId="0" borderId="31" xfId="0" applyFont="1" applyBorder="1" applyAlignment="1" applyProtection="1">
      <alignment vertical="center"/>
      <protection hidden="1"/>
    </xf>
    <xf numFmtId="168" fontId="0" fillId="0" borderId="26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30" xfId="0" applyFont="1" applyBorder="1" applyAlignment="1" applyProtection="1">
      <alignment horizontal="right" vertical="center"/>
      <protection hidden="1"/>
    </xf>
    <xf numFmtId="190" fontId="25" fillId="6" borderId="12" xfId="0" applyFont="1" applyBorder="1" applyAlignment="1" applyProtection="1">
      <alignment vertical="center"/>
      <protection hidden="1"/>
    </xf>
    <xf numFmtId="190" fontId="25" fillId="6" borderId="3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horizontal="left" vertical="center"/>
      <protection hidden="1"/>
    </xf>
    <xf numFmtId="164" fontId="0" fillId="11" borderId="32" xfId="0" applyBorder="1" applyAlignment="1" applyProtection="1">
      <alignment/>
      <protection hidden="1"/>
    </xf>
    <xf numFmtId="164" fontId="0" fillId="11" borderId="33" xfId="0" applyBorder="1" applyAlignment="1" applyProtection="1">
      <alignment/>
      <protection hidden="1"/>
    </xf>
    <xf numFmtId="190" fontId="0" fillId="0" borderId="12" xfId="0" applyBorder="1" applyAlignment="1" applyProtection="1">
      <alignment horizontal="right" vertical="center"/>
      <protection hidden="1"/>
    </xf>
    <xf numFmtId="168" fontId="0" fillId="0" borderId="0" xfId="0" applyFont="1" applyBorder="1" applyAlignment="1" applyProtection="1">
      <alignment vertical="center"/>
      <protection hidden="1"/>
    </xf>
    <xf numFmtId="190" fontId="0" fillId="6" borderId="12" xfId="0" applyFont="1" applyBorder="1" applyAlignment="1" applyProtection="1">
      <alignment vertical="center"/>
      <protection hidden="1"/>
    </xf>
    <xf numFmtId="190" fontId="25" fillId="6" borderId="0" xfId="0" applyFont="1" applyBorder="1" applyAlignment="1" applyProtection="1">
      <alignment vertical="center"/>
      <protection hidden="1"/>
    </xf>
    <xf numFmtId="191" fontId="25" fillId="6" borderId="31" xfId="0" applyFont="1" applyBorder="1" applyAlignment="1" applyProtection="1">
      <alignment vertical="center"/>
      <protection hidden="1"/>
    </xf>
    <xf numFmtId="171" fontId="0" fillId="0" borderId="12" xfId="0" applyFont="1" applyBorder="1" applyAlignment="1" applyProtection="1">
      <alignment vertical="center"/>
      <protection hidden="1"/>
    </xf>
    <xf numFmtId="171" fontId="0" fillId="0" borderId="31" xfId="0" applyFont="1" applyBorder="1" applyAlignment="1" applyProtection="1">
      <alignment vertical="center"/>
      <protection hidden="1"/>
    </xf>
    <xf numFmtId="164" fontId="0" fillId="11" borderId="22" xfId="0" applyFont="1" applyBorder="1" applyAlignment="1" applyProtection="1">
      <alignment horizontal="right" vertical="center"/>
      <protection hidden="1"/>
    </xf>
    <xf numFmtId="164" fontId="25" fillId="11" borderId="23" xfId="0" applyFont="1" applyBorder="1" applyAlignment="1" applyProtection="1">
      <alignment vertical="center"/>
      <protection hidden="1"/>
    </xf>
    <xf numFmtId="171" fontId="25" fillId="11" borderId="23" xfId="0" applyFont="1" applyBorder="1" applyAlignment="1" applyProtection="1">
      <alignment vertical="center"/>
      <protection hidden="1"/>
    </xf>
    <xf numFmtId="171" fontId="25" fillId="11" borderId="34" xfId="0" applyFont="1" applyBorder="1" applyAlignment="1" applyProtection="1">
      <alignment vertical="center"/>
      <protection hidden="1"/>
    </xf>
    <xf numFmtId="168" fontId="0" fillId="0" borderId="26" xfId="0" applyBorder="1" applyAlignment="1" applyProtection="1">
      <alignment vertical="center"/>
      <protection hidden="1"/>
    </xf>
    <xf numFmtId="164" fontId="61" fillId="0" borderId="0" xfId="0" applyFont="1" applyAlignment="1" applyProtection="1">
      <alignment vertical="center"/>
      <protection hidden="1"/>
    </xf>
    <xf numFmtId="164" fontId="60" fillId="10" borderId="35" xfId="0" applyFont="1" applyBorder="1" applyAlignment="1" applyProtection="1">
      <alignment/>
      <protection hidden="1"/>
    </xf>
    <xf numFmtId="164" fontId="0" fillId="11" borderId="35" xfId="0" applyBorder="1" applyAlignment="1" applyProtection="1">
      <alignment/>
      <protection hidden="1"/>
    </xf>
    <xf numFmtId="164" fontId="0" fillId="11" borderId="26" xfId="0" applyBorder="1" applyAlignment="1" applyProtection="1">
      <alignment/>
      <protection hidden="1"/>
    </xf>
    <xf numFmtId="164" fontId="0" fillId="11" borderId="26" xfId="0" applyFont="1" applyBorder="1" applyAlignment="1" applyProtection="1">
      <alignment vertical="center"/>
      <protection hidden="1"/>
    </xf>
    <xf numFmtId="164" fontId="0" fillId="11" borderId="36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609600</xdr:colOff>
      <xdr:row>6</xdr:row>
      <xdr:rowOff>19050</xdr:rowOff>
    </xdr:from>
    <xdr:to>
      <xdr:col>16</xdr:col>
      <xdr:colOff>438150</xdr:colOff>
      <xdr:row>8</xdr:row>
      <xdr:rowOff>95250</xdr:rowOff>
    </xdr:to>
    <xdr:pic>
      <xdr:nvPicPr>
        <xdr:cNvPr id="0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828675"/>
          <a:ext cx="2876550" cy="41910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0</xdr:col>
      <xdr:colOff>66675</xdr:colOff>
      <xdr:row>0</xdr:row>
      <xdr:rowOff>28575</xdr:rowOff>
    </xdr:from>
    <xdr:to>
      <xdr:col>1</xdr:col>
      <xdr:colOff>390525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771525" cy="6000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257175</xdr:colOff>
      <xdr:row>0</xdr:row>
      <xdr:rowOff>0</xdr:rowOff>
    </xdr:from>
    <xdr:to>
      <xdr:col>7</xdr:col>
      <xdr:colOff>781050</xdr:colOff>
      <xdr:row>4</xdr:row>
      <xdr:rowOff>66675</xdr:rowOff>
    </xdr:to>
    <xdr:pic>
      <xdr:nvPicPr>
        <xdr:cNvPr id="2" name="Figura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0"/>
          <a:ext cx="148590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28575</xdr:rowOff>
    </xdr:from>
    <xdr:to>
      <xdr:col>1</xdr:col>
      <xdr:colOff>361950</xdr:colOff>
      <xdr:row>3</xdr:row>
      <xdr:rowOff>66675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52387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28575</xdr:rowOff>
    </xdr:from>
    <xdr:to>
      <xdr:col>1</xdr:col>
      <xdr:colOff>257175</xdr:colOff>
      <xdr:row>3</xdr:row>
      <xdr:rowOff>114300</xdr:rowOff>
    </xdr:to>
    <xdr:pic>
      <xdr:nvPicPr>
        <xdr:cNvPr id="4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41910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28575</xdr:rowOff>
    </xdr:from>
    <xdr:to>
      <xdr:col>1</xdr:col>
      <xdr:colOff>114300</xdr:colOff>
      <xdr:row>4</xdr:row>
      <xdr:rowOff>57150</xdr:rowOff>
    </xdr:to>
    <xdr:pic>
      <xdr:nvPicPr>
        <xdr:cNvPr id="5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97155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0</xdr:row>
      <xdr:rowOff>0</xdr:rowOff>
    </xdr:from>
    <xdr:to>
      <xdr:col>10</xdr:col>
      <xdr:colOff>590550</xdr:colOff>
      <xdr:row>5</xdr:row>
      <xdr:rowOff>38100</xdr:rowOff>
    </xdr:to>
    <xdr:pic>
      <xdr:nvPicPr>
        <xdr:cNvPr id="6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0"/>
          <a:ext cx="180022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66675</xdr:rowOff>
    </xdr:from>
    <xdr:to>
      <xdr:col>1</xdr:col>
      <xdr:colOff>476250</xdr:colOff>
      <xdr:row>5</xdr:row>
      <xdr:rowOff>38100</xdr:rowOff>
    </xdr:to>
    <xdr:pic>
      <xdr:nvPicPr>
        <xdr:cNvPr id="7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75"/>
          <a:ext cx="78105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1</xdr:col>
      <xdr:colOff>504825</xdr:colOff>
      <xdr:row>2</xdr:row>
      <xdr:rowOff>19050</xdr:rowOff>
    </xdr:to>
    <xdr:pic>
      <xdr:nvPicPr>
        <xdr:cNvPr id="8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028700" cy="238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</xdr:colOff>
      <xdr:row>36</xdr:row>
      <xdr:rowOff>142875</xdr:rowOff>
    </xdr:from>
    <xdr:to>
      <xdr:col>3</xdr:col>
      <xdr:colOff>590550</xdr:colOff>
      <xdr:row>39</xdr:row>
      <xdr:rowOff>142875</xdr:rowOff>
    </xdr:to>
    <xdr:pic>
      <xdr:nvPicPr>
        <xdr:cNvPr id="9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000875"/>
          <a:ext cx="3009900" cy="5715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80"/>
  </sheetPr>
  <dimension ref="A1:I58"/>
  <sheetViews>
    <sheetView tabSelected="1" zoomScale="57" zoomScaleNormal="57" workbookViewId="0" topLeftCell="A1">
      <selection activeCell="A1" sqref="A1"/>
    </sheetView>
  </sheetViews>
  <sheetFormatPr defaultColWidth="9.140625" defaultRowHeight="15"/>
  <cols>
    <col min="1" max="1" width="6.7109375" style="1" customWidth="1"/>
    <col min="2" max="2" width="11.57421875" style="1" customWidth="1"/>
    <col min="3" max="3" width="29.421875" style="1" customWidth="1"/>
    <col min="4" max="4" width="8.140625" style="1" customWidth="1"/>
    <col min="5" max="5" width="7.140625" style="1" customWidth="1"/>
    <col min="6" max="6" width="11.421875" style="1" customWidth="1"/>
    <col min="7" max="8" width="14.421875" style="1" customWidth="1"/>
    <col min="9" max="9" width="9.421875" style="1" customWidth="1"/>
    <col min="10" max="1025" width="9.140625" style="1" customWidth="1"/>
  </cols>
  <sheetData>
    <row r="1" spans="1:8" ht="12.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9.75">
      <c r="A2" s="2"/>
      <c r="B2" s="2"/>
      <c r="C2" s="2"/>
      <c r="D2" s="2"/>
      <c r="E2" s="2"/>
      <c r="F2" s="2"/>
      <c r="G2" s="2"/>
      <c r="H2" s="2"/>
    </row>
    <row r="3" spans="1:8" ht="9.75">
      <c r="A3" s="2"/>
      <c r="B3" s="2"/>
      <c r="C3" s="2"/>
      <c r="D3" s="2"/>
      <c r="E3" s="2"/>
      <c r="F3" s="2"/>
      <c r="G3" s="2"/>
      <c r="H3" s="2"/>
    </row>
    <row r="4" spans="1:8" ht="9.75">
      <c r="A4" s="2"/>
      <c r="B4" s="2"/>
      <c r="C4" s="2"/>
      <c r="D4" s="2"/>
      <c r="E4" s="2"/>
      <c r="F4" s="2"/>
      <c r="G4" s="2"/>
      <c r="H4" s="2"/>
    </row>
    <row r="5" spans="1:8" ht="9.75">
      <c r="A5" s="2"/>
      <c r="B5" s="2"/>
      <c r="C5" s="2"/>
      <c r="D5" s="2"/>
      <c r="E5" s="2"/>
      <c r="F5" s="2"/>
      <c r="G5" s="2"/>
      <c r="H5" s="2"/>
    </row>
    <row r="6" spans="1:8" s="4" customFormat="1" ht="12" customHeight="1">
      <c r="A6" s="3" t="s">
        <v>1</v>
      </c>
      <c r="B6" s="3"/>
      <c r="C6" s="3"/>
      <c r="D6" s="3"/>
      <c r="E6" s="3"/>
      <c r="F6" s="3"/>
      <c r="G6" s="3"/>
      <c r="H6" s="3"/>
    </row>
    <row r="7" spans="1:8" s="6" customFormat="1" ht="13.5" customHeight="1">
      <c r="A7" s="5" t="s">
        <v>2</v>
      </c>
      <c r="B7" s="5"/>
      <c r="C7" s="5"/>
      <c r="D7" s="5"/>
      <c r="E7" s="5"/>
      <c r="F7" s="5"/>
      <c r="G7" s="5"/>
      <c r="H7" s="5"/>
    </row>
    <row r="8" spans="1:8" ht="13.5" customHeight="1">
      <c r="A8" s="7" t="s">
        <v>3</v>
      </c>
      <c r="B8" s="7"/>
      <c r="C8" s="7"/>
      <c r="D8" s="7"/>
      <c r="E8" s="7"/>
      <c r="F8" s="7"/>
      <c r="G8" s="7"/>
      <c r="H8" s="7"/>
    </row>
    <row r="9" spans="1:8" s="9" customFormat="1" ht="10.5" customHeight="1">
      <c r="A9" s="8" t="s">
        <v>4</v>
      </c>
      <c r="B9" s="8"/>
      <c r="C9" s="8"/>
      <c r="D9" s="8"/>
      <c r="E9" s="8"/>
      <c r="F9" s="8"/>
      <c r="G9" s="8"/>
      <c r="H9" s="8"/>
    </row>
    <row r="10" spans="1:8" s="4" customFormat="1" ht="6" customHeight="1">
      <c r="A10" s="10"/>
      <c r="B10" s="10"/>
      <c r="C10" s="10"/>
      <c r="D10" s="10"/>
      <c r="E10" s="10"/>
      <c r="F10" s="10"/>
      <c r="G10" s="10"/>
      <c r="H10" s="10"/>
    </row>
    <row r="11" spans="1:8" ht="13.5" customHeight="1">
      <c r="A11" s="11" t="s">
        <v>5</v>
      </c>
      <c r="B11" s="11" t="s">
        <v>6</v>
      </c>
      <c r="C11" s="11" t="s">
        <v>7</v>
      </c>
      <c r="D11" s="11" t="s">
        <v>8</v>
      </c>
      <c r="E11" s="11" t="s">
        <v>9</v>
      </c>
      <c r="F11" s="11" t="s">
        <v>10</v>
      </c>
      <c r="G11" s="11" t="s">
        <v>11</v>
      </c>
      <c r="H11" s="11" t="s">
        <v>12</v>
      </c>
    </row>
    <row r="12" spans="1:8" ht="9.75" customHeight="1">
      <c r="A12" s="12"/>
      <c r="B12" s="12"/>
      <c r="C12" s="12"/>
      <c r="D12" s="12"/>
      <c r="E12" s="12"/>
      <c r="F12" s="12"/>
      <c r="G12" s="12"/>
      <c r="H12" s="12"/>
    </row>
    <row r="13" spans="1:8" ht="12.8">
      <c r="A13" s="13" t="s">
        <v>13</v>
      </c>
      <c r="B13" s="14"/>
      <c r="C13" s="15" t="s">
        <v>14</v>
      </c>
      <c r="D13" s="14"/>
      <c r="E13" s="16"/>
      <c r="F13" s="17"/>
      <c r="G13" s="18">
        <f>SUM(G14:G30)</f>
        <v>64717.54</v>
      </c>
      <c r="H13" s="18">
        <f>SUM(H14:H30)</f>
        <v>64717.54</v>
      </c>
    </row>
    <row r="14" spans="1:8" ht="12.8">
      <c r="A14" s="19" t="s">
        <v>15</v>
      </c>
      <c r="B14" s="20" t="s">
        <v>16</v>
      </c>
      <c r="C14" s="21" t="s">
        <v>17</v>
      </c>
      <c r="D14" s="22" t="s">
        <v>18</v>
      </c>
      <c r="E14" s="23">
        <f>Pesquisa!E7</f>
        <v>58</v>
      </c>
      <c r="F14" s="24">
        <f>Pesquisa!D7</f>
        <v>125.75</v>
      </c>
      <c r="G14" s="25">
        <f>ROUND(E14*F14,2)</f>
        <v>7293.5</v>
      </c>
      <c r="H14" s="25">
        <f>G14</f>
        <v>7293.5</v>
      </c>
    </row>
    <row r="15" spans="1:8" ht="21" customHeight="1">
      <c r="A15" s="26" t="s">
        <v>19</v>
      </c>
      <c r="B15" s="27" t="s">
        <v>16</v>
      </c>
      <c r="C15" s="28" t="s">
        <v>20</v>
      </c>
      <c r="D15" s="29" t="s">
        <v>21</v>
      </c>
      <c r="E15" s="30">
        <f>Pesquisa!E16</f>
        <v>58</v>
      </c>
      <c r="F15" s="31">
        <f>Pesquisa!D16</f>
        <v>17.64</v>
      </c>
      <c r="G15" s="32">
        <f>ROUND(E15*F15,2)</f>
        <v>1023.12</v>
      </c>
      <c r="H15" s="32">
        <f>G15</f>
        <v>1023.12</v>
      </c>
    </row>
    <row r="16" spans="1:8" ht="21" customHeight="1">
      <c r="A16" s="26" t="s">
        <v>22</v>
      </c>
      <c r="B16" s="27" t="s">
        <v>16</v>
      </c>
      <c r="C16" s="28" t="s">
        <v>23</v>
      </c>
      <c r="D16" s="29" t="s">
        <v>21</v>
      </c>
      <c r="E16" s="30">
        <f>Pesquisa!E27</f>
        <v>58</v>
      </c>
      <c r="F16" s="33">
        <f>Pesquisa!D27</f>
        <v>9.53</v>
      </c>
      <c r="G16" s="32">
        <f>ROUND(E16*F16,2)</f>
        <v>552.74</v>
      </c>
      <c r="H16" s="32">
        <f>G16</f>
        <v>552.74</v>
      </c>
    </row>
    <row r="17" spans="1:8" ht="21" customHeight="1">
      <c r="A17" s="26" t="s">
        <v>24</v>
      </c>
      <c r="B17" s="27" t="s">
        <v>16</v>
      </c>
      <c r="C17" s="28" t="s">
        <v>25</v>
      </c>
      <c r="D17" s="29" t="s">
        <v>21</v>
      </c>
      <c r="E17" s="30">
        <f>Pesquisa!E36</f>
        <v>10</v>
      </c>
      <c r="F17" s="33">
        <f>Pesquisa!D36</f>
        <v>234.63</v>
      </c>
      <c r="G17" s="32">
        <f>ROUND(E17*F17,2)</f>
        <v>2346.3</v>
      </c>
      <c r="H17" s="32">
        <f>G17</f>
        <v>2346.3</v>
      </c>
    </row>
    <row r="18" spans="1:8" ht="21" customHeight="1">
      <c r="A18" s="26" t="s">
        <v>26</v>
      </c>
      <c r="B18" s="27" t="s">
        <v>16</v>
      </c>
      <c r="C18" s="28" t="s">
        <v>27</v>
      </c>
      <c r="D18" s="29" t="s">
        <v>21</v>
      </c>
      <c r="E18" s="30">
        <f>Pesquisa!E45</f>
        <v>10</v>
      </c>
      <c r="F18" s="33">
        <f>Pesquisa!D45</f>
        <v>250.12</v>
      </c>
      <c r="G18" s="32">
        <f>ROUND(E18*F18,2)</f>
        <v>2501.2</v>
      </c>
      <c r="H18" s="32">
        <f>G18</f>
        <v>2501.2</v>
      </c>
    </row>
    <row r="19" spans="1:8" ht="21" customHeight="1">
      <c r="A19" s="26" t="s">
        <v>28</v>
      </c>
      <c r="B19" s="27" t="s">
        <v>16</v>
      </c>
      <c r="C19" s="28" t="s">
        <v>29</v>
      </c>
      <c r="D19" s="29" t="s">
        <v>21</v>
      </c>
      <c r="E19" s="30">
        <f>Pesquisa!E54</f>
        <v>6</v>
      </c>
      <c r="F19" s="33">
        <f>Pesquisa!D54</f>
        <v>255.91</v>
      </c>
      <c r="G19" s="32">
        <f>ROUND(E19*F19,2)</f>
        <v>1535.46</v>
      </c>
      <c r="H19" s="32">
        <f>G19</f>
        <v>1535.46</v>
      </c>
    </row>
    <row r="20" spans="1:8" ht="21" customHeight="1">
      <c r="A20" s="26" t="s">
        <v>30</v>
      </c>
      <c r="B20" s="27" t="s">
        <v>16</v>
      </c>
      <c r="C20" s="28" t="s">
        <v>31</v>
      </c>
      <c r="D20" s="29" t="s">
        <v>21</v>
      </c>
      <c r="E20" s="30">
        <f>Pesquisa!E64</f>
        <v>12</v>
      </c>
      <c r="F20" s="33">
        <f>Pesquisa!D64</f>
        <v>170.08</v>
      </c>
      <c r="G20" s="32">
        <f>ROUND(E20*F20,2)</f>
        <v>2040.96</v>
      </c>
      <c r="H20" s="32">
        <f>G20</f>
        <v>2040.96</v>
      </c>
    </row>
    <row r="21" spans="1:8" ht="23.85">
      <c r="A21" s="26" t="s">
        <v>32</v>
      </c>
      <c r="B21" s="27" t="s">
        <v>16</v>
      </c>
      <c r="C21" s="21" t="s">
        <v>33</v>
      </c>
      <c r="D21" s="29" t="s">
        <v>18</v>
      </c>
      <c r="E21" s="30">
        <f>Pesquisa!E75</f>
        <v>58</v>
      </c>
      <c r="F21" s="33">
        <f>Pesquisa!D75</f>
        <v>303</v>
      </c>
      <c r="G21" s="32">
        <f>ROUND(E21*F21,2)</f>
        <v>17574</v>
      </c>
      <c r="H21" s="32">
        <f>G21</f>
        <v>17574</v>
      </c>
    </row>
    <row r="22" spans="1:8" ht="21" customHeight="1">
      <c r="A22" s="26" t="s">
        <v>34</v>
      </c>
      <c r="B22" s="27" t="s">
        <v>16</v>
      </c>
      <c r="C22" s="28" t="s">
        <v>35</v>
      </c>
      <c r="D22" s="29" t="s">
        <v>21</v>
      </c>
      <c r="E22" s="30">
        <f>Pesquisa!E84</f>
        <v>58</v>
      </c>
      <c r="F22" s="33">
        <f>Pesquisa!D84</f>
        <v>13.49</v>
      </c>
      <c r="G22" s="32">
        <f>ROUND(E22*F22,2)</f>
        <v>782.42</v>
      </c>
      <c r="H22" s="32">
        <f>G22</f>
        <v>782.42</v>
      </c>
    </row>
    <row r="23" spans="1:8" ht="21" customHeight="1">
      <c r="A23" s="26" t="s">
        <v>36</v>
      </c>
      <c r="B23" s="27" t="s">
        <v>16</v>
      </c>
      <c r="C23" s="28" t="s">
        <v>37</v>
      </c>
      <c r="D23" s="29" t="s">
        <v>21</v>
      </c>
      <c r="E23" s="30">
        <f>Pesquisa!E95</f>
        <v>70</v>
      </c>
      <c r="F23" s="33">
        <f>Pesquisa!D95</f>
        <v>51.69</v>
      </c>
      <c r="G23" s="32">
        <f>ROUND(E23*F23,2)</f>
        <v>3618.3</v>
      </c>
      <c r="H23" s="32">
        <f>G23</f>
        <v>3618.3</v>
      </c>
    </row>
    <row r="24" spans="1:8" ht="21" customHeight="1">
      <c r="A24" s="26" t="s">
        <v>38</v>
      </c>
      <c r="B24" s="27" t="s">
        <v>16</v>
      </c>
      <c r="C24" s="28" t="s">
        <v>39</v>
      </c>
      <c r="D24" s="29" t="s">
        <v>21</v>
      </c>
      <c r="E24" s="30">
        <f>Pesquisa!E104</f>
        <v>116</v>
      </c>
      <c r="F24" s="33">
        <f>Pesquisa!D104</f>
        <v>27.74</v>
      </c>
      <c r="G24" s="32">
        <f>ROUND(E24*F24,2)</f>
        <v>3217.84</v>
      </c>
      <c r="H24" s="32">
        <f>G24</f>
        <v>3217.84</v>
      </c>
    </row>
    <row r="25" spans="1:8" ht="21" customHeight="1">
      <c r="A25" s="26" t="s">
        <v>40</v>
      </c>
      <c r="B25" s="27" t="s">
        <v>16</v>
      </c>
      <c r="C25" s="28" t="s">
        <v>41</v>
      </c>
      <c r="D25" s="29" t="s">
        <v>21</v>
      </c>
      <c r="E25" s="30">
        <f>Pesquisa!E113</f>
        <v>20</v>
      </c>
      <c r="F25" s="33">
        <f>Pesquisa!D113</f>
        <v>115.71</v>
      </c>
      <c r="G25" s="32">
        <f>ROUND(E25*F25,2)</f>
        <v>2314.2</v>
      </c>
      <c r="H25" s="32">
        <f>G25</f>
        <v>2314.2</v>
      </c>
    </row>
    <row r="26" spans="1:8" ht="21" customHeight="1">
      <c r="A26" s="26" t="s">
        <v>42</v>
      </c>
      <c r="B26" s="27" t="s">
        <v>16</v>
      </c>
      <c r="C26" s="28" t="s">
        <v>43</v>
      </c>
      <c r="D26" s="29" t="s">
        <v>21</v>
      </c>
      <c r="E26" s="30">
        <f>Pesquisa!E123</f>
        <v>4</v>
      </c>
      <c r="F26" s="33">
        <f>Pesquisa!D123</f>
        <v>1162.5</v>
      </c>
      <c r="G26" s="32">
        <f>ROUND(E26*F26,2)</f>
        <v>4650</v>
      </c>
      <c r="H26" s="32">
        <f>G26</f>
        <v>4650</v>
      </c>
    </row>
    <row r="27" spans="1:8" ht="21" customHeight="1">
      <c r="A27" s="26" t="s">
        <v>44</v>
      </c>
      <c r="B27" s="27" t="s">
        <v>16</v>
      </c>
      <c r="C27" s="28" t="s">
        <v>45</v>
      </c>
      <c r="D27" s="29" t="s">
        <v>21</v>
      </c>
      <c r="E27" s="30">
        <f>Pesquisa!E133</f>
        <v>10</v>
      </c>
      <c r="F27" s="33">
        <f>Pesquisa!D133</f>
        <v>528.5</v>
      </c>
      <c r="G27" s="32">
        <f>ROUND(E27*F27,2)</f>
        <v>5285</v>
      </c>
      <c r="H27" s="32">
        <f>G27</f>
        <v>5285</v>
      </c>
    </row>
    <row r="28" spans="1:8" ht="21" customHeight="1">
      <c r="A28" s="26" t="s">
        <v>46</v>
      </c>
      <c r="B28" s="27" t="s">
        <v>16</v>
      </c>
      <c r="C28" s="28" t="s">
        <v>47</v>
      </c>
      <c r="D28" s="29" t="s">
        <v>21</v>
      </c>
      <c r="E28" s="30">
        <f>Pesquisa!E143</f>
        <v>30</v>
      </c>
      <c r="F28" s="33">
        <f>Pesquisa!D143</f>
        <v>121.15</v>
      </c>
      <c r="G28" s="32">
        <f>ROUND(E28*F28,2)</f>
        <v>3634.5</v>
      </c>
      <c r="H28" s="32">
        <f>G28</f>
        <v>3634.5</v>
      </c>
    </row>
    <row r="29" spans="1:8" ht="21" customHeight="1">
      <c r="A29" s="26" t="s">
        <v>48</v>
      </c>
      <c r="B29" s="27" t="s">
        <v>16</v>
      </c>
      <c r="C29" s="28" t="s">
        <v>49</v>
      </c>
      <c r="D29" s="29" t="s">
        <v>50</v>
      </c>
      <c r="E29" s="30">
        <f>Pesquisa!E153</f>
        <v>200</v>
      </c>
      <c r="F29" s="33">
        <f>Pesquisa!D153</f>
        <v>12.17</v>
      </c>
      <c r="G29" s="32">
        <f>ROUND(E29*F29,2)</f>
        <v>2434</v>
      </c>
      <c r="H29" s="32">
        <f>G29</f>
        <v>2434</v>
      </c>
    </row>
    <row r="30" spans="1:8" ht="21" customHeight="1">
      <c r="A30" s="26" t="s">
        <v>51</v>
      </c>
      <c r="B30" s="27" t="s">
        <v>16</v>
      </c>
      <c r="C30" s="28" t="s">
        <v>52</v>
      </c>
      <c r="D30" s="29" t="s">
        <v>21</v>
      </c>
      <c r="E30" s="30">
        <f>Pesquisa!E163</f>
        <v>4</v>
      </c>
      <c r="F30" s="33">
        <f>Pesquisa!D163</f>
        <v>978.5</v>
      </c>
      <c r="G30" s="32">
        <f>ROUND(E30*F30,2)</f>
        <v>3914</v>
      </c>
      <c r="H30" s="32">
        <f>G30</f>
        <v>3914</v>
      </c>
    </row>
    <row r="31" spans="1:8" ht="12" customHeight="1">
      <c r="A31" s="34"/>
      <c r="B31" s="35"/>
      <c r="C31" s="36"/>
      <c r="D31" s="37"/>
      <c r="E31" s="38"/>
      <c r="F31" s="39"/>
      <c r="G31" s="40"/>
      <c r="H31" s="40"/>
    </row>
    <row r="32" spans="1:8" s="4" customFormat="1" ht="12.75" customHeight="1">
      <c r="A32" s="41" t="s">
        <v>53</v>
      </c>
      <c r="B32" s="41"/>
      <c r="C32" s="41"/>
      <c r="D32" s="41"/>
      <c r="E32" s="41"/>
      <c r="F32" s="41"/>
      <c r="G32" s="41"/>
      <c r="H32" s="41"/>
    </row>
    <row r="33" s="42" customFormat="1" ht="9.75" customHeight="1"/>
    <row r="34" spans="1:8" ht="15.75" customHeight="1">
      <c r="A34" s="13" t="s">
        <v>54</v>
      </c>
      <c r="B34" s="14"/>
      <c r="C34" s="15" t="s">
        <v>55</v>
      </c>
      <c r="D34" s="14"/>
      <c r="E34" s="16"/>
      <c r="F34" s="17"/>
      <c r="G34" s="18">
        <f>SUM(G35:G36)</f>
        <v>56736</v>
      </c>
      <c r="H34" s="18">
        <f>SUM(H35:H36)</f>
        <v>68083.2</v>
      </c>
    </row>
    <row r="35" spans="1:9" ht="37.5">
      <c r="A35" s="19" t="s">
        <v>56</v>
      </c>
      <c r="B35" s="43" t="s">
        <v>57</v>
      </c>
      <c r="C35" s="21" t="s">
        <v>58</v>
      </c>
      <c r="D35" s="22" t="s">
        <v>59</v>
      </c>
      <c r="E35" s="23">
        <f>Mem!H22</f>
        <v>1440</v>
      </c>
      <c r="F35" s="24">
        <v>35.17</v>
      </c>
      <c r="G35" s="25">
        <f>ROUND(E35*F35,2)</f>
        <v>50644.8</v>
      </c>
      <c r="H35" s="40">
        <f>G35*(1+(0.01*BDI!$E$29))</f>
        <v>60773.76</v>
      </c>
      <c r="I35" s="44"/>
    </row>
    <row r="36" spans="1:8" ht="37.5">
      <c r="A36" s="26" t="s">
        <v>60</v>
      </c>
      <c r="B36" s="45" t="s">
        <v>61</v>
      </c>
      <c r="C36" s="28" t="s">
        <v>62</v>
      </c>
      <c r="D36" s="29" t="s">
        <v>59</v>
      </c>
      <c r="E36" s="30">
        <f>Mem!H23</f>
        <v>1440</v>
      </c>
      <c r="F36" s="33">
        <v>4.23</v>
      </c>
      <c r="G36" s="32">
        <f>ROUND(E36*F36,2)</f>
        <v>6091.2</v>
      </c>
      <c r="H36" s="46">
        <f>G36*(1+(0.01*BDI!$E$29))</f>
        <v>7309.44</v>
      </c>
    </row>
    <row r="37" spans="1:8" s="4" customFormat="1" ht="12.75" customHeight="1">
      <c r="A37" s="12"/>
      <c r="B37" s="12"/>
      <c r="C37" s="12"/>
      <c r="D37" s="12"/>
      <c r="E37" s="12"/>
      <c r="F37" s="12"/>
      <c r="G37" s="12"/>
      <c r="H37" s="12"/>
    </row>
    <row r="38" spans="1:8" ht="15" customHeight="1">
      <c r="A38" s="13" t="s">
        <v>63</v>
      </c>
      <c r="B38" s="14"/>
      <c r="C38" s="15" t="s">
        <v>64</v>
      </c>
      <c r="D38" s="14"/>
      <c r="E38" s="16"/>
      <c r="F38" s="17"/>
      <c r="G38" s="18">
        <f>SUM(G39:G42)</f>
        <v>656940.47</v>
      </c>
      <c r="H38" s="18">
        <f>SUM(H39:H42)</f>
        <v>788328.564</v>
      </c>
    </row>
    <row r="39" spans="1:8" ht="24.95" customHeight="1">
      <c r="A39" s="19" t="s">
        <v>65</v>
      </c>
      <c r="B39" s="47" t="s">
        <v>66</v>
      </c>
      <c r="C39" s="21" t="s">
        <v>67</v>
      </c>
      <c r="D39" s="48" t="s">
        <v>68</v>
      </c>
      <c r="E39" s="23">
        <f>Mem!D27</f>
        <v>16</v>
      </c>
      <c r="F39" s="24">
        <f>Cotações!F24</f>
        <v>3376.8324883583</v>
      </c>
      <c r="G39" s="25">
        <f>ROUND(E39*F39,2)</f>
        <v>54029.32</v>
      </c>
      <c r="H39" s="25">
        <f>G39*(1+(0.01*BDI!$E$29))</f>
        <v>64835.184</v>
      </c>
    </row>
    <row r="40" spans="1:9" ht="24.95" customHeight="1">
      <c r="A40" s="26" t="s">
        <v>69</v>
      </c>
      <c r="B40" s="47" t="s">
        <v>66</v>
      </c>
      <c r="C40" s="28" t="s">
        <v>70</v>
      </c>
      <c r="D40" s="49" t="s">
        <v>68</v>
      </c>
      <c r="E40" s="30">
        <f>Mem!D23</f>
        <v>184</v>
      </c>
      <c r="F40" s="33">
        <f>Cotações!F13</f>
        <v>2501.25531645232</v>
      </c>
      <c r="G40" s="32">
        <f>ROUND(E40*F40,2)</f>
        <v>460230.98</v>
      </c>
      <c r="H40" s="32">
        <f>G40*(1+(0.01*BDI!$E$29))</f>
        <v>552277.176</v>
      </c>
      <c r="I40" s="50"/>
    </row>
    <row r="41" spans="1:9" ht="24.95" customHeight="1">
      <c r="A41" s="26" t="s">
        <v>71</v>
      </c>
      <c r="B41" s="47" t="s">
        <v>66</v>
      </c>
      <c r="C41" s="28" t="s">
        <v>72</v>
      </c>
      <c r="D41" s="49" t="s">
        <v>68</v>
      </c>
      <c r="E41" s="30">
        <f>Mem!D46</f>
        <v>32</v>
      </c>
      <c r="F41" s="33">
        <f>Cotações!F13</f>
        <v>2501.25531645232</v>
      </c>
      <c r="G41" s="32">
        <f>ROUND(E41*F41,2)</f>
        <v>80040.17</v>
      </c>
      <c r="H41" s="32">
        <f>G41*(1+(0.01*BDI!$E$29))</f>
        <v>96048.204</v>
      </c>
      <c r="I41" s="50"/>
    </row>
    <row r="42" spans="1:8" ht="24.95" customHeight="1">
      <c r="A42" s="26" t="s">
        <v>73</v>
      </c>
      <c r="B42" s="47" t="s">
        <v>66</v>
      </c>
      <c r="C42" s="28" t="s">
        <v>74</v>
      </c>
      <c r="D42" s="29" t="s">
        <v>75</v>
      </c>
      <c r="E42" s="30">
        <f>Mem!H10</f>
        <v>232</v>
      </c>
      <c r="F42" s="33">
        <f>Cotações!H31</f>
        <v>270</v>
      </c>
      <c r="G42" s="32">
        <f>ROUND(E42*F42,2)</f>
        <v>62640</v>
      </c>
      <c r="H42" s="32">
        <f>G42*(1+(0.01*BDI!$E$29))</f>
        <v>75168</v>
      </c>
    </row>
    <row r="43" spans="1:8" ht="12" customHeight="1">
      <c r="A43" s="34"/>
      <c r="B43" s="35"/>
      <c r="C43" s="36"/>
      <c r="D43" s="37"/>
      <c r="E43" s="38"/>
      <c r="F43" s="39"/>
      <c r="G43" s="40"/>
      <c r="H43" s="40"/>
    </row>
    <row r="44" spans="1:8" s="4" customFormat="1" ht="12.75" customHeight="1">
      <c r="A44" s="41" t="s">
        <v>76</v>
      </c>
      <c r="B44" s="41"/>
      <c r="C44" s="41"/>
      <c r="D44" s="41"/>
      <c r="E44" s="41"/>
      <c r="F44" s="41"/>
      <c r="G44" s="41"/>
      <c r="H44" s="41"/>
    </row>
    <row r="45" s="42" customFormat="1" ht="9.75" customHeight="1"/>
    <row r="46" spans="1:8" ht="15.75" customHeight="1">
      <c r="A46" s="13" t="s">
        <v>77</v>
      </c>
      <c r="B46" s="14"/>
      <c r="C46" s="15" t="s">
        <v>55</v>
      </c>
      <c r="D46" s="14"/>
      <c r="E46" s="16"/>
      <c r="F46" s="17"/>
      <c r="G46" s="18">
        <f>SUM(G47:G49)</f>
        <v>50344.32</v>
      </c>
      <c r="H46" s="18">
        <f>SUM(H47:H49)</f>
        <v>60413.184</v>
      </c>
    </row>
    <row r="47" spans="1:9" ht="37.5">
      <c r="A47" s="19" t="s">
        <v>78</v>
      </c>
      <c r="B47" s="43" t="s">
        <v>57</v>
      </c>
      <c r="C47" s="21" t="s">
        <v>62</v>
      </c>
      <c r="D47" s="22" t="s">
        <v>59</v>
      </c>
      <c r="E47" s="23">
        <f>Mem!H32</f>
        <v>864</v>
      </c>
      <c r="F47" s="24">
        <v>35.31</v>
      </c>
      <c r="G47" s="25">
        <f>ROUND(E47*F47,2)</f>
        <v>30507.84</v>
      </c>
      <c r="H47" s="25">
        <f>G47*(1+(0.01*BDI!$E$29))</f>
        <v>36609.408</v>
      </c>
      <c r="I47" s="44"/>
    </row>
    <row r="48" spans="1:8" ht="37.3">
      <c r="A48" s="26" t="s">
        <v>79</v>
      </c>
      <c r="B48" s="45" t="s">
        <v>61</v>
      </c>
      <c r="C48" s="28" t="s">
        <v>58</v>
      </c>
      <c r="D48" s="29" t="s">
        <v>59</v>
      </c>
      <c r="E48" s="30">
        <f>Mem!H33</f>
        <v>576</v>
      </c>
      <c r="F48" s="33">
        <v>4.23</v>
      </c>
      <c r="G48" s="32">
        <f>ROUND(E48*F48,2)</f>
        <v>2436.48</v>
      </c>
      <c r="H48" s="32">
        <f>G48*(1+(0.01*BDI!$E$29))</f>
        <v>2923.776</v>
      </c>
    </row>
    <row r="49" spans="1:8" ht="16.4">
      <c r="A49" s="26" t="s">
        <v>80</v>
      </c>
      <c r="B49" s="47" t="s">
        <v>66</v>
      </c>
      <c r="C49" s="28" t="s">
        <v>81</v>
      </c>
      <c r="D49" s="29" t="s">
        <v>82</v>
      </c>
      <c r="E49" s="30">
        <f>Mem!H40</f>
        <v>120</v>
      </c>
      <c r="F49" s="33">
        <v>145</v>
      </c>
      <c r="G49" s="32">
        <f>ROUND(E49*F49,2)</f>
        <v>17400</v>
      </c>
      <c r="H49" s="32">
        <f>G49*(1+(0.01*BDI!$E$29))</f>
        <v>20880</v>
      </c>
    </row>
    <row r="50" spans="1:8" s="4" customFormat="1" ht="12.75" customHeight="1">
      <c r="A50" s="12"/>
      <c r="B50" s="12"/>
      <c r="C50" s="12"/>
      <c r="D50" s="12"/>
      <c r="E50" s="12"/>
      <c r="F50" s="12"/>
      <c r="G50" s="12"/>
      <c r="H50" s="12"/>
    </row>
    <row r="51" spans="1:8" ht="15" customHeight="1">
      <c r="A51" s="13" t="s">
        <v>83</v>
      </c>
      <c r="B51" s="51"/>
      <c r="C51" s="15" t="s">
        <v>64</v>
      </c>
      <c r="D51" s="14"/>
      <c r="E51" s="16"/>
      <c r="F51" s="17"/>
      <c r="G51" s="18">
        <f>SUM(G52:G55)</f>
        <v>656940.47</v>
      </c>
      <c r="H51" s="18">
        <f>SUM(H52:H55)</f>
        <v>788328.564</v>
      </c>
    </row>
    <row r="52" spans="1:8" ht="24.95" customHeight="1">
      <c r="A52" s="19" t="s">
        <v>84</v>
      </c>
      <c r="B52" s="47" t="s">
        <v>66</v>
      </c>
      <c r="C52" s="21" t="s">
        <v>67</v>
      </c>
      <c r="D52" s="48" t="s">
        <v>85</v>
      </c>
      <c r="E52" s="23">
        <f>Mem!D14</f>
        <v>16</v>
      </c>
      <c r="F52" s="24">
        <f>Cotações!F24</f>
        <v>3376.8324883583</v>
      </c>
      <c r="G52" s="25">
        <f>ROUND(E52*F52,2)</f>
        <v>54029.32</v>
      </c>
      <c r="H52" s="25">
        <f>G52*(1+(0.01*BDI!$E$29))</f>
        <v>64835.184</v>
      </c>
    </row>
    <row r="53" spans="1:9" ht="24.95" customHeight="1">
      <c r="A53" s="26" t="s">
        <v>86</v>
      </c>
      <c r="B53" s="47" t="s">
        <v>66</v>
      </c>
      <c r="C53" s="28" t="s">
        <v>70</v>
      </c>
      <c r="D53" s="49" t="s">
        <v>85</v>
      </c>
      <c r="E53" s="30">
        <f>Mem!D10</f>
        <v>184</v>
      </c>
      <c r="F53" s="33">
        <f>Cotações!F13</f>
        <v>2501.25531645232</v>
      </c>
      <c r="G53" s="32">
        <f>ROUND(E53*F53,2)</f>
        <v>460230.98</v>
      </c>
      <c r="H53" s="32">
        <f>G53*(1+(0.01*BDI!$E$29))</f>
        <v>552277.176</v>
      </c>
      <c r="I53" s="50"/>
    </row>
    <row r="54" spans="1:9" ht="24.95" customHeight="1">
      <c r="A54" s="26" t="s">
        <v>87</v>
      </c>
      <c r="B54" s="47" t="s">
        <v>66</v>
      </c>
      <c r="C54" s="28" t="s">
        <v>72</v>
      </c>
      <c r="D54" s="49" t="s">
        <v>85</v>
      </c>
      <c r="E54" s="30">
        <f>Mem!D37</f>
        <v>32</v>
      </c>
      <c r="F54" s="33">
        <f>Cotações!F13</f>
        <v>2501.25531645232</v>
      </c>
      <c r="G54" s="32">
        <f>ROUND(E54*F54,2)</f>
        <v>80040.17</v>
      </c>
      <c r="H54" s="32">
        <f>G54*(1+(0.01*BDI!$E$29))</f>
        <v>96048.204</v>
      </c>
      <c r="I54" s="50"/>
    </row>
    <row r="55" spans="1:8" ht="24.95" customHeight="1">
      <c r="A55" s="26" t="s">
        <v>88</v>
      </c>
      <c r="B55" s="47" t="s">
        <v>66</v>
      </c>
      <c r="C55" s="28" t="s">
        <v>74</v>
      </c>
      <c r="D55" s="29" t="s">
        <v>75</v>
      </c>
      <c r="E55" s="30">
        <f>Mem!H5</f>
        <v>232</v>
      </c>
      <c r="F55" s="33">
        <f>Cotações!H31</f>
        <v>270</v>
      </c>
      <c r="G55" s="32">
        <f>ROUND(E55*F55,2)</f>
        <v>62640</v>
      </c>
      <c r="H55" s="32">
        <f>G55*(1+(0.01*BDI!$E$29))</f>
        <v>75168</v>
      </c>
    </row>
    <row r="56" spans="1:8" ht="6" customHeight="1">
      <c r="A56" s="52"/>
      <c r="B56" s="53"/>
      <c r="C56" s="54"/>
      <c r="D56" s="53"/>
      <c r="E56" s="55"/>
      <c r="F56" s="56"/>
      <c r="G56" s="57"/>
      <c r="H56" s="57"/>
    </row>
    <row r="57" spans="1:8" ht="18" customHeight="1">
      <c r="A57" s="58"/>
      <c r="B57" s="37"/>
      <c r="C57" s="36"/>
      <c r="D57" s="37"/>
      <c r="E57" s="38"/>
      <c r="F57" s="59"/>
      <c r="G57" s="59" t="s">
        <v>89</v>
      </c>
      <c r="H57" s="60">
        <f>H13+H34+H38+H46+H51</f>
        <v>1769871.052</v>
      </c>
    </row>
    <row r="58" spans="1:7" ht="18" customHeight="1">
      <c r="A58" s="61" t="s">
        <v>90</v>
      </c>
      <c r="B58" s="62"/>
      <c r="C58" s="62"/>
      <c r="D58" s="63"/>
      <c r="E58" s="64"/>
      <c r="F58" s="65"/>
      <c r="G58" s="66"/>
    </row>
    <row r="1048576" ht="12.8"/>
  </sheetData>
  <mergeCells count="7">
    <mergeCell ref="A1:H5"/>
    <mergeCell ref="A6:H6"/>
    <mergeCell ref="A7:H7"/>
    <mergeCell ref="A8:H8"/>
    <mergeCell ref="A9:H9"/>
    <mergeCell ref="A32:H32"/>
    <mergeCell ref="A44:H44"/>
  </mergeCells>
  <printOptions/>
  <pageMargins left="0.39375" right="0.275694444444444" top="0.551388888888889" bottom="0.984027777777778" header="0.511805555555555" footer="0.511805555555555"/>
  <pageSetup horizontalDpi="300" verticalDpi="300" orientation="portrait" paperSize="9" scale="83" copies="1"/>
  <rowBreaks count="1" manualBreakCount="1">
    <brk id="3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57421875" defaultRowHeight="15"/>
  <sheetData/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11.57421875" defaultRowHeight="15"/>
  <sheetData/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60" workbookViewId="0" topLeftCell="A1">
      <selection activeCell="A1" sqref="A1"/>
    </sheetView>
  </sheetViews>
  <sheetFormatPr defaultColWidth="9.140625" defaultRowHeight="15"/>
  <cols>
    <col min="1" max="1" width="18.57421875" style="67" customWidth="1"/>
    <col min="2" max="2" width="17.8515625" style="67" customWidth="1"/>
    <col min="3" max="3" width="18.8515625" style="67" customWidth="1"/>
    <col min="4" max="4" width="28.57421875" style="67" customWidth="1"/>
    <col min="5" max="5" width="11.28125" style="67" customWidth="1"/>
    <col min="6" max="6" width="5.8515625" style="67" customWidth="1"/>
    <col min="7" max="7" width="54.421875" style="67" customWidth="1"/>
    <col min="8" max="8" width="12.7109375" style="68" customWidth="1"/>
    <col min="9" max="1025" width="9.140625" style="67" customWidth="1"/>
  </cols>
  <sheetData>
    <row r="1" spans="1:7" ht="16.5" customHeight="1">
      <c r="A1" s="69" t="s">
        <v>91</v>
      </c>
      <c r="G1" s="70" t="s">
        <v>92</v>
      </c>
    </row>
    <row r="2" ht="9.75" customHeight="1"/>
    <row r="3" spans="1:8" ht="16.5" customHeight="1">
      <c r="A3" s="71" t="s">
        <v>93</v>
      </c>
      <c r="G3" s="72" t="s">
        <v>94</v>
      </c>
      <c r="H3" s="73">
        <f>4</f>
        <v>4</v>
      </c>
    </row>
    <row r="4" spans="7:8" ht="16.5" customHeight="1">
      <c r="G4" s="67" t="s">
        <v>95</v>
      </c>
      <c r="H4" s="74">
        <f>D8+D12+D35</f>
        <v>58</v>
      </c>
    </row>
    <row r="5" spans="1:8" ht="16.5" customHeight="1">
      <c r="A5" s="67" t="s">
        <v>96</v>
      </c>
      <c r="D5" s="74">
        <v>20</v>
      </c>
      <c r="G5" s="75" t="s">
        <v>97</v>
      </c>
      <c r="H5" s="76">
        <f>H4*H3</f>
        <v>232</v>
      </c>
    </row>
    <row r="6" spans="1:10" ht="16.5" customHeight="1">
      <c r="A6" s="67" t="s">
        <v>98</v>
      </c>
      <c r="D6" s="74">
        <v>22</v>
      </c>
      <c r="I6" s="75"/>
      <c r="J6" s="75"/>
    </row>
    <row r="7" spans="1:10" ht="16.5" customHeight="1">
      <c r="A7" s="67" t="s">
        <v>99</v>
      </c>
      <c r="D7" s="77">
        <v>4</v>
      </c>
      <c r="G7" s="72" t="s">
        <v>100</v>
      </c>
      <c r="H7" s="73">
        <v>8</v>
      </c>
      <c r="I7" s="75"/>
      <c r="J7" s="75"/>
    </row>
    <row r="8" spans="4:10" ht="16.5" customHeight="1">
      <c r="D8" s="78">
        <f>SUM(D5:D7)</f>
        <v>46</v>
      </c>
      <c r="G8" s="67" t="s">
        <v>95</v>
      </c>
      <c r="H8" s="74">
        <f>D21+D25+D44</f>
        <v>29</v>
      </c>
      <c r="I8" s="75"/>
      <c r="J8" s="75"/>
    </row>
    <row r="9" spans="1:10" ht="16.5" customHeight="1">
      <c r="A9" s="67" t="s">
        <v>101</v>
      </c>
      <c r="D9" s="73">
        <f>4</f>
        <v>4</v>
      </c>
      <c r="H9" s="74"/>
      <c r="I9" s="75"/>
      <c r="J9" s="75"/>
    </row>
    <row r="10" spans="1:8" ht="16.5" customHeight="1">
      <c r="A10" s="79" t="s">
        <v>102</v>
      </c>
      <c r="B10" s="75"/>
      <c r="C10" s="75"/>
      <c r="D10" s="80">
        <f>D8*D9</f>
        <v>184</v>
      </c>
      <c r="G10" s="75" t="s">
        <v>97</v>
      </c>
      <c r="H10" s="76">
        <f>H8*H7</f>
        <v>232</v>
      </c>
    </row>
    <row r="11" ht="16.5" customHeight="1">
      <c r="D11" s="81"/>
    </row>
    <row r="12" spans="1:4" ht="16.5" customHeight="1">
      <c r="A12" s="67" t="s">
        <v>103</v>
      </c>
      <c r="D12" s="78">
        <v>4</v>
      </c>
    </row>
    <row r="13" spans="1:7" ht="16.5" customHeight="1">
      <c r="A13" s="67" t="s">
        <v>104</v>
      </c>
      <c r="D13" s="73">
        <f>4</f>
        <v>4</v>
      </c>
      <c r="G13" s="70" t="s">
        <v>105</v>
      </c>
    </row>
    <row r="14" spans="1:7" ht="16.5" customHeight="1">
      <c r="A14" s="79" t="s">
        <v>102</v>
      </c>
      <c r="D14" s="80">
        <f>D12*D13</f>
        <v>16</v>
      </c>
      <c r="G14" s="82" t="s">
        <v>106</v>
      </c>
    </row>
    <row r="15" spans="7:8" ht="16.5" customHeight="1">
      <c r="G15" s="67" t="s">
        <v>107</v>
      </c>
      <c r="H15" s="83">
        <v>30</v>
      </c>
    </row>
    <row r="16" spans="1:8" ht="16.5" customHeight="1">
      <c r="A16" s="71" t="s">
        <v>108</v>
      </c>
      <c r="G16" s="67" t="s">
        <v>109</v>
      </c>
      <c r="H16" s="84">
        <v>12</v>
      </c>
    </row>
    <row r="17" spans="7:8" ht="16.5" customHeight="1">
      <c r="G17" s="85" t="s">
        <v>110</v>
      </c>
      <c r="H17" s="86">
        <f>H15*H16</f>
        <v>360</v>
      </c>
    </row>
    <row r="18" spans="1:8" ht="16.5" customHeight="1">
      <c r="A18" s="67" t="s">
        <v>96</v>
      </c>
      <c r="D18" s="74">
        <v>10</v>
      </c>
      <c r="G18" s="67" t="s">
        <v>111</v>
      </c>
      <c r="H18" s="87">
        <v>0.5</v>
      </c>
    </row>
    <row r="19" spans="1:8" ht="16.5" customHeight="1">
      <c r="A19" s="67" t="s">
        <v>98</v>
      </c>
      <c r="D19" s="74">
        <v>11</v>
      </c>
      <c r="G19" s="67" t="s">
        <v>112</v>
      </c>
      <c r="H19" s="87">
        <v>0.5</v>
      </c>
    </row>
    <row r="20" spans="1:8" ht="16.5" customHeight="1">
      <c r="A20" s="67" t="s">
        <v>99</v>
      </c>
      <c r="D20" s="74">
        <v>2</v>
      </c>
      <c r="G20" s="88" t="s">
        <v>113</v>
      </c>
      <c r="H20" s="89">
        <f>H17*H18</f>
        <v>180</v>
      </c>
    </row>
    <row r="21" spans="4:10" ht="16.5" customHeight="1">
      <c r="D21" s="90">
        <f>SUM(D18:E20)</f>
        <v>23</v>
      </c>
      <c r="G21" s="88" t="s">
        <v>114</v>
      </c>
      <c r="H21" s="89">
        <f>H17*H19</f>
        <v>180</v>
      </c>
      <c r="I21" s="75"/>
      <c r="J21" s="75"/>
    </row>
    <row r="22" spans="1:10" ht="16.5" customHeight="1">
      <c r="A22" s="67" t="s">
        <v>101</v>
      </c>
      <c r="D22" s="73">
        <v>8</v>
      </c>
      <c r="G22" s="75" t="s">
        <v>115</v>
      </c>
      <c r="H22" s="91">
        <f>H20*8</f>
        <v>1440</v>
      </c>
      <c r="I22" s="75"/>
      <c r="J22" s="75"/>
    </row>
    <row r="23" spans="1:10" ht="16.5" customHeight="1">
      <c r="A23" s="79" t="s">
        <v>102</v>
      </c>
      <c r="B23" s="75"/>
      <c r="C23" s="75"/>
      <c r="D23" s="92">
        <f>D21*D22</f>
        <v>184</v>
      </c>
      <c r="G23" s="75" t="s">
        <v>116</v>
      </c>
      <c r="H23" s="91">
        <f>H21*8</f>
        <v>1440</v>
      </c>
      <c r="I23" s="75"/>
      <c r="J23" s="75"/>
    </row>
    <row r="24" spans="4:10" ht="16.5" customHeight="1">
      <c r="D24" s="81"/>
      <c r="G24" s="82" t="s">
        <v>117</v>
      </c>
      <c r="I24" s="75"/>
      <c r="J24" s="75"/>
    </row>
    <row r="25" spans="1:8" ht="16.5" customHeight="1">
      <c r="A25" s="67" t="s">
        <v>103</v>
      </c>
      <c r="D25" s="78">
        <v>2</v>
      </c>
      <c r="G25" s="67" t="s">
        <v>107</v>
      </c>
      <c r="H25" s="83">
        <v>30</v>
      </c>
    </row>
    <row r="26" spans="1:8" ht="16.5" customHeight="1">
      <c r="A26" s="67" t="s">
        <v>104</v>
      </c>
      <c r="D26" s="73">
        <v>8</v>
      </c>
      <c r="G26" s="67" t="s">
        <v>109</v>
      </c>
      <c r="H26" s="84">
        <v>12</v>
      </c>
    </row>
    <row r="27" spans="1:8" ht="16.5" customHeight="1">
      <c r="A27" s="79" t="s">
        <v>102</v>
      </c>
      <c r="D27" s="92">
        <f>D25*D26</f>
        <v>16</v>
      </c>
      <c r="G27" s="85" t="s">
        <v>110</v>
      </c>
      <c r="H27" s="86">
        <f>H25*H26</f>
        <v>360</v>
      </c>
    </row>
    <row r="28" spans="7:8" ht="16.5" customHeight="1">
      <c r="G28" s="67" t="s">
        <v>111</v>
      </c>
      <c r="H28" s="87">
        <v>0.6</v>
      </c>
    </row>
    <row r="29" spans="1:8" ht="16.5" customHeight="1">
      <c r="A29" s="69" t="s">
        <v>118</v>
      </c>
      <c r="G29" s="67" t="s">
        <v>112</v>
      </c>
      <c r="H29" s="87">
        <v>0.4</v>
      </c>
    </row>
    <row r="30" spans="7:8" ht="16.5" customHeight="1">
      <c r="G30" s="88" t="s">
        <v>113</v>
      </c>
      <c r="H30" s="89">
        <f>H27*H28</f>
        <v>216</v>
      </c>
    </row>
    <row r="31" spans="1:8" ht="16.5" customHeight="1">
      <c r="A31" s="71" t="s">
        <v>93</v>
      </c>
      <c r="G31" s="88" t="s">
        <v>114</v>
      </c>
      <c r="H31" s="89">
        <f>H27*H29</f>
        <v>144</v>
      </c>
    </row>
    <row r="32" spans="7:8" ht="16.5" customHeight="1">
      <c r="G32" s="75" t="s">
        <v>119</v>
      </c>
      <c r="H32" s="91">
        <f>H30*4</f>
        <v>864</v>
      </c>
    </row>
    <row r="33" spans="1:8" ht="16.5" customHeight="1">
      <c r="A33" s="67" t="s">
        <v>120</v>
      </c>
      <c r="D33" s="74">
        <v>4</v>
      </c>
      <c r="G33" s="75" t="s">
        <v>121</v>
      </c>
      <c r="H33" s="91">
        <f>H31*4</f>
        <v>576</v>
      </c>
    </row>
    <row r="34" spans="1:4" ht="16.5" customHeight="1">
      <c r="A34" s="67" t="s">
        <v>122</v>
      </c>
      <c r="D34" s="93">
        <v>4</v>
      </c>
    </row>
    <row r="35" spans="4:7" ht="16.5" customHeight="1">
      <c r="D35" s="78">
        <f>SUM(D33:D34)</f>
        <v>8</v>
      </c>
      <c r="G35" s="94" t="s">
        <v>123</v>
      </c>
    </row>
    <row r="36" spans="1:7" ht="16.5" customHeight="1">
      <c r="A36" s="67" t="s">
        <v>101</v>
      </c>
      <c r="D36" s="73">
        <f>4</f>
        <v>4</v>
      </c>
      <c r="G36" s="82" t="s">
        <v>117</v>
      </c>
    </row>
    <row r="37" spans="1:8" ht="16.5" customHeight="1">
      <c r="A37" s="79" t="s">
        <v>102</v>
      </c>
      <c r="B37" s="75"/>
      <c r="C37" s="75"/>
      <c r="D37" s="80">
        <f>D35*D36</f>
        <v>32</v>
      </c>
      <c r="G37" s="67" t="s">
        <v>124</v>
      </c>
      <c r="H37" s="68" t="s">
        <v>125</v>
      </c>
    </row>
    <row r="38" spans="7:8" ht="16.5" customHeight="1">
      <c r="G38" s="67" t="s">
        <v>126</v>
      </c>
      <c r="H38" s="95" t="s">
        <v>127</v>
      </c>
    </row>
    <row r="39" spans="7:8" ht="16.5" customHeight="1">
      <c r="G39" s="67" t="s">
        <v>128</v>
      </c>
      <c r="H39" s="68" t="s">
        <v>127</v>
      </c>
    </row>
    <row r="40" spans="1:8" ht="16.5" customHeight="1">
      <c r="A40" s="71" t="s">
        <v>129</v>
      </c>
      <c r="G40" s="96" t="s">
        <v>130</v>
      </c>
      <c r="H40" s="97">
        <v>120</v>
      </c>
    </row>
    <row r="41" ht="16.5" customHeight="1">
      <c r="G41" s="82"/>
    </row>
    <row r="42" spans="1:4" ht="16.5" customHeight="1">
      <c r="A42" s="67" t="s">
        <v>120</v>
      </c>
      <c r="D42" s="74">
        <v>0</v>
      </c>
    </row>
    <row r="43" spans="1:8" ht="16.5" customHeight="1">
      <c r="A43" s="67" t="s">
        <v>122</v>
      </c>
      <c r="D43" s="93">
        <v>4</v>
      </c>
      <c r="H43" s="95"/>
    </row>
    <row r="44" ht="16.5" customHeight="1">
      <c r="D44" s="78">
        <f>SUM(D42:D43)</f>
        <v>4</v>
      </c>
    </row>
    <row r="45" spans="1:8" ht="16.5" customHeight="1">
      <c r="A45" s="67" t="s">
        <v>101</v>
      </c>
      <c r="D45" s="73">
        <f>8</f>
        <v>8</v>
      </c>
      <c r="G45" s="96"/>
      <c r="H45" s="97"/>
    </row>
    <row r="46" spans="1:4" ht="16.5" customHeight="1">
      <c r="A46" s="79" t="s">
        <v>102</v>
      </c>
      <c r="B46" s="75"/>
      <c r="C46" s="75"/>
      <c r="D46" s="92">
        <f>D44*D45</f>
        <v>32</v>
      </c>
    </row>
    <row r="47" ht="13.8"/>
    <row r="48" ht="13.8"/>
    <row r="49" ht="13.8"/>
    <row r="50" ht="13.8"/>
    <row r="51" ht="13.8"/>
    <row r="52" ht="13.8"/>
    <row r="53" ht="13.8"/>
    <row r="54" ht="13.8"/>
    <row r="55" ht="13.8"/>
    <row r="56" ht="13.8"/>
    <row r="57" ht="13.8"/>
    <row r="58" ht="13.8"/>
    <row r="59" ht="13.8"/>
    <row r="60" ht="13.8"/>
  </sheetData>
  <printOptions/>
  <pageMargins left="0.511805555555555" right="0.511805555555555" top="0.7875" bottom="0.7875" header="0.511805555555555" footer="0.511805555555555"/>
  <pageSetup horizontalDpi="300" verticalDpi="300" orientation="portrait" paperSize="9" copies="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66"/>
  </sheetPr>
  <dimension ref="B4:K32"/>
  <sheetViews>
    <sheetView zoomScalePageLayoutView="60" workbookViewId="0" topLeftCell="A1">
      <selection activeCell="A1" sqref="A1"/>
    </sheetView>
  </sheetViews>
  <sheetFormatPr defaultColWidth="9.140625" defaultRowHeight="15"/>
  <cols>
    <col min="1" max="1" width="2.00390625" style="98" customWidth="1"/>
    <col min="2" max="4" width="9.140625" style="99" customWidth="1"/>
    <col min="5" max="5" width="32.8515625" style="98" customWidth="1"/>
    <col min="6" max="6" width="15.57421875" style="98" customWidth="1"/>
    <col min="7" max="7" width="12.8515625" style="98" customWidth="1"/>
    <col min="8" max="8" width="15.140625" style="98" customWidth="1"/>
    <col min="9" max="9" width="3.57421875" style="98" customWidth="1"/>
    <col min="10" max="10" width="5.7109375" style="98" customWidth="1"/>
    <col min="11" max="11" width="9.421875" style="98" customWidth="1"/>
    <col min="12" max="1025" width="9.140625" style="98" customWidth="1"/>
  </cols>
  <sheetData>
    <row r="1" ht="3.75" customHeight="1"/>
    <row r="4" ht="12.75">
      <c r="B4" s="100" t="s">
        <v>131</v>
      </c>
    </row>
    <row r="6" spans="6:7" ht="12.75">
      <c r="F6" s="101" t="s">
        <v>132</v>
      </c>
      <c r="G6" s="101" t="s">
        <v>133</v>
      </c>
    </row>
    <row r="7" spans="6:7" ht="12.75">
      <c r="F7" s="101" t="s">
        <v>134</v>
      </c>
      <c r="G7" s="101" t="s">
        <v>135</v>
      </c>
    </row>
    <row r="8" ht="4.5" customHeight="1"/>
    <row r="9" spans="2:7" ht="18.75" customHeight="1">
      <c r="B9" s="102" t="s">
        <v>136</v>
      </c>
      <c r="C9" s="102"/>
      <c r="D9" s="102"/>
      <c r="E9" s="102"/>
      <c r="F9" s="103">
        <v>1470.14</v>
      </c>
      <c r="G9" s="104">
        <v>44068</v>
      </c>
    </row>
    <row r="10" spans="2:7" ht="18.75" customHeight="1">
      <c r="B10" s="102"/>
      <c r="C10" s="102"/>
      <c r="D10" s="102"/>
      <c r="E10" s="102"/>
      <c r="F10" s="103"/>
      <c r="G10" s="104"/>
    </row>
    <row r="11" spans="2:7" ht="14.25" customHeight="1">
      <c r="B11" s="105"/>
      <c r="C11" s="105"/>
      <c r="D11" s="105"/>
      <c r="E11" s="106"/>
      <c r="F11" s="106"/>
      <c r="G11" s="107"/>
    </row>
    <row r="12" ht="14.25" customHeight="1">
      <c r="K12" s="108"/>
    </row>
    <row r="13" spans="2:11" ht="36" customHeight="1">
      <c r="B13" s="109" t="s">
        <v>137</v>
      </c>
      <c r="C13" s="109"/>
      <c r="D13" s="109"/>
      <c r="E13" s="109"/>
      <c r="F13" s="110">
        <f>'PROPOSTA GV-GP'!F65</f>
        <v>2501.25531645232</v>
      </c>
      <c r="K13" s="108"/>
    </row>
    <row r="14" ht="21.75" customHeight="1">
      <c r="K14" s="108"/>
    </row>
    <row r="15" ht="12.75">
      <c r="B15" s="100" t="s">
        <v>138</v>
      </c>
    </row>
    <row r="17" spans="6:7" ht="12.75">
      <c r="F17" s="101" t="s">
        <v>132</v>
      </c>
      <c r="G17" s="101" t="s">
        <v>133</v>
      </c>
    </row>
    <row r="18" spans="6:7" ht="12.75">
      <c r="F18" s="101" t="s">
        <v>134</v>
      </c>
      <c r="G18" s="101" t="s">
        <v>135</v>
      </c>
    </row>
    <row r="19" ht="4.5" customHeight="1"/>
    <row r="20" spans="2:7" ht="18.75" customHeight="1">
      <c r="B20" s="102" t="s">
        <v>136</v>
      </c>
      <c r="C20" s="102"/>
      <c r="D20" s="102"/>
      <c r="E20" s="102"/>
      <c r="F20" s="103">
        <v>1984.77</v>
      </c>
      <c r="G20" s="104">
        <v>44068</v>
      </c>
    </row>
    <row r="21" spans="2:7" ht="18.75" customHeight="1">
      <c r="B21" s="102"/>
      <c r="C21" s="102"/>
      <c r="D21" s="102"/>
      <c r="E21" s="102"/>
      <c r="F21" s="103"/>
      <c r="G21" s="104"/>
    </row>
    <row r="22" spans="2:7" ht="14.25" customHeight="1">
      <c r="B22" s="105"/>
      <c r="C22" s="105"/>
      <c r="D22" s="105"/>
      <c r="E22" s="106"/>
      <c r="F22" s="106"/>
      <c r="G22" s="107"/>
    </row>
    <row r="23" ht="14.25" customHeight="1">
      <c r="K23" s="108"/>
    </row>
    <row r="24" spans="2:11" ht="36" customHeight="1">
      <c r="B24" s="109" t="s">
        <v>139</v>
      </c>
      <c r="C24" s="109"/>
      <c r="D24" s="109"/>
      <c r="E24" s="109"/>
      <c r="F24" s="110">
        <f>'PROPOSTA SUPERVISOR'!F65</f>
        <v>3376.8324883583</v>
      </c>
      <c r="K24" s="108"/>
    </row>
    <row r="25" ht="18.75" customHeight="1"/>
    <row r="26" ht="18.75" customHeight="1">
      <c r="B26" s="100" t="s">
        <v>140</v>
      </c>
    </row>
    <row r="27" spans="6:8" ht="12.75">
      <c r="F27" s="101" t="s">
        <v>141</v>
      </c>
      <c r="G27" s="101" t="s">
        <v>133</v>
      </c>
      <c r="H27" s="101" t="s">
        <v>141</v>
      </c>
    </row>
    <row r="28" spans="6:8" ht="12.75">
      <c r="F28" s="101" t="s">
        <v>142</v>
      </c>
      <c r="G28" s="101" t="s">
        <v>135</v>
      </c>
      <c r="H28" s="101" t="s">
        <v>143</v>
      </c>
    </row>
    <row r="29" spans="6:8" ht="12.75">
      <c r="F29" s="101"/>
      <c r="G29" s="101"/>
      <c r="H29" s="101" t="s">
        <v>144</v>
      </c>
    </row>
    <row r="30" ht="3.75" customHeight="1"/>
    <row r="31" spans="2:8" ht="18.75" customHeight="1">
      <c r="B31" s="102" t="s">
        <v>145</v>
      </c>
      <c r="C31" s="102"/>
      <c r="D31" s="102"/>
      <c r="E31" s="102"/>
      <c r="F31" s="103">
        <v>18</v>
      </c>
      <c r="G31" s="104">
        <v>44068</v>
      </c>
      <c r="H31" s="110">
        <f>F31*15</f>
        <v>270</v>
      </c>
    </row>
    <row r="32" spans="2:8" ht="18.75" customHeight="1">
      <c r="B32" s="102"/>
      <c r="C32" s="102"/>
      <c r="D32" s="102"/>
      <c r="E32" s="102"/>
      <c r="F32" s="103"/>
      <c r="G32" s="104"/>
      <c r="H32" s="110"/>
    </row>
    <row r="34" ht="15.75" customHeight="1"/>
    <row r="35" ht="15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mergeCells count="12">
    <mergeCell ref="B9:E10"/>
    <mergeCell ref="F9:F10"/>
    <mergeCell ref="G9:G10"/>
    <mergeCell ref="B13:E13"/>
    <mergeCell ref="B20:E21"/>
    <mergeCell ref="F20:F21"/>
    <mergeCell ref="G20:G21"/>
    <mergeCell ref="B24:E24"/>
    <mergeCell ref="B31:E32"/>
    <mergeCell ref="F31:F32"/>
    <mergeCell ref="G31:G32"/>
    <mergeCell ref="H31:H32"/>
  </mergeCells>
  <printOptions/>
  <pageMargins left="0.354166666666667" right="0.118055555555556" top="0.354166666666667" bottom="1.35972222222222" header="0.511805555555555" footer="0.511805555555555"/>
  <pageSetup horizontalDpi="300" verticalDpi="3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60" workbookViewId="0" topLeftCell="A1">
      <selection activeCell="A1" sqref="A1"/>
    </sheetView>
  </sheetViews>
  <sheetFormatPr defaultColWidth="8.7109375" defaultRowHeight="15"/>
  <cols>
    <col min="2" max="2" width="19.8515625" style="0" customWidth="1"/>
    <col min="4" max="4" width="19.00390625" style="0" customWidth="1"/>
    <col min="6" max="6" width="13.7109375" style="0" customWidth="1"/>
    <col min="7" max="7" width="20.7109375" style="0" customWidth="1"/>
  </cols>
  <sheetData>
    <row r="1" spans="1:7" ht="12.8" customHeight="1">
      <c r="A1" s="111" t="s">
        <v>146</v>
      </c>
      <c r="B1" s="111"/>
      <c r="C1" s="111"/>
      <c r="D1" s="111"/>
      <c r="E1" s="111"/>
      <c r="F1" s="111"/>
      <c r="G1" s="111"/>
    </row>
    <row r="2" spans="1:7" ht="12.8" customHeight="1">
      <c r="A2" s="111" t="s">
        <v>147</v>
      </c>
      <c r="B2" s="111"/>
      <c r="C2" s="111"/>
      <c r="D2" s="111"/>
      <c r="E2" s="111"/>
      <c r="F2" s="111"/>
      <c r="G2" s="111"/>
    </row>
    <row r="3" spans="1:7" ht="12.8" customHeight="1">
      <c r="A3" s="111" t="s">
        <v>148</v>
      </c>
      <c r="B3" s="111"/>
      <c r="C3" s="111"/>
      <c r="D3" s="111"/>
      <c r="E3" s="111"/>
      <c r="F3" s="111"/>
      <c r="G3" s="111"/>
    </row>
    <row r="4" spans="1:7" ht="12.8" customHeight="1">
      <c r="A4" s="111" t="s">
        <v>149</v>
      </c>
      <c r="B4" s="111"/>
      <c r="C4" s="111"/>
      <c r="D4" s="111"/>
      <c r="E4" s="111"/>
      <c r="F4" s="111"/>
      <c r="G4" s="111"/>
    </row>
    <row r="5" spans="1:7" ht="12.8" customHeight="1">
      <c r="A5" s="112" t="s">
        <v>150</v>
      </c>
      <c r="B5" s="112"/>
      <c r="C5" s="112"/>
      <c r="D5" s="112"/>
      <c r="E5" s="112"/>
      <c r="F5" s="112"/>
      <c r="G5" s="112"/>
    </row>
    <row r="6" spans="1:7" ht="12.8" customHeight="1">
      <c r="A6" s="112"/>
      <c r="B6" s="112"/>
      <c r="C6" s="112"/>
      <c r="D6" s="112"/>
      <c r="E6" s="112"/>
      <c r="F6" s="112"/>
      <c r="G6" s="112"/>
    </row>
    <row r="7" spans="1:7" ht="12.8" customHeight="1">
      <c r="A7" s="112"/>
      <c r="B7" s="112"/>
      <c r="C7" s="112"/>
      <c r="D7" s="112"/>
      <c r="E7" s="112"/>
      <c r="F7" s="112"/>
      <c r="G7" s="112"/>
    </row>
    <row r="8" spans="1:7" ht="13.4" customHeight="1">
      <c r="A8" s="113" t="s">
        <v>151</v>
      </c>
      <c r="B8" s="113"/>
      <c r="C8" s="113"/>
      <c r="D8" s="113"/>
      <c r="E8" s="113"/>
      <c r="F8" s="113"/>
      <c r="G8" s="113"/>
    </row>
    <row r="9" spans="1:7" ht="13.4" customHeight="1">
      <c r="A9" s="114" t="s">
        <v>152</v>
      </c>
      <c r="B9" s="115" t="s">
        <v>153</v>
      </c>
      <c r="C9" s="115"/>
      <c r="D9" s="115"/>
      <c r="E9" s="115"/>
      <c r="F9" s="116">
        <v>44068</v>
      </c>
      <c r="G9" s="116"/>
    </row>
    <row r="10" spans="1:7" ht="13.4" customHeight="1">
      <c r="A10" s="114" t="s">
        <v>154</v>
      </c>
      <c r="B10" s="115" t="s">
        <v>155</v>
      </c>
      <c r="C10" s="115"/>
      <c r="D10" s="115"/>
      <c r="E10" s="115"/>
      <c r="F10" s="114" t="s">
        <v>156</v>
      </c>
      <c r="G10" s="114"/>
    </row>
    <row r="11" spans="1:7" ht="13.4" customHeight="1">
      <c r="A11" s="114" t="s">
        <v>157</v>
      </c>
      <c r="B11" s="115" t="s">
        <v>158</v>
      </c>
      <c r="C11" s="115"/>
      <c r="D11" s="115"/>
      <c r="E11" s="115"/>
      <c r="F11" s="117">
        <v>2020</v>
      </c>
      <c r="G11" s="117"/>
    </row>
    <row r="12" spans="1:7" ht="27" customHeight="1">
      <c r="A12" s="114" t="s">
        <v>82</v>
      </c>
      <c r="B12" s="118" t="s">
        <v>159</v>
      </c>
      <c r="C12" s="118"/>
      <c r="D12" s="118"/>
      <c r="E12" s="118"/>
      <c r="F12" s="119" t="s">
        <v>160</v>
      </c>
      <c r="G12" s="119"/>
    </row>
    <row r="13" spans="1:7" ht="15.8">
      <c r="A13" s="120"/>
      <c r="B13" s="120"/>
      <c r="C13" s="120"/>
      <c r="D13" s="120"/>
      <c r="E13" s="120"/>
      <c r="F13" s="120"/>
      <c r="G13" s="120"/>
    </row>
    <row r="14" spans="1:7" ht="13.4" customHeight="1">
      <c r="A14" s="113" t="s">
        <v>161</v>
      </c>
      <c r="B14" s="113"/>
      <c r="C14" s="113"/>
      <c r="D14" s="113"/>
      <c r="E14" s="113"/>
      <c r="F14" s="113"/>
      <c r="G14" s="113"/>
    </row>
    <row r="15" spans="1:7" ht="13.4" customHeight="1">
      <c r="A15" s="117">
        <v>1</v>
      </c>
      <c r="B15" s="115" t="s">
        <v>162</v>
      </c>
      <c r="C15" s="115"/>
      <c r="D15" s="115"/>
      <c r="E15" s="115"/>
      <c r="F15" s="114" t="s">
        <v>163</v>
      </c>
      <c r="G15" s="114"/>
    </row>
    <row r="16" spans="1:7" ht="13.4" customHeight="1">
      <c r="A16" s="117">
        <v>2</v>
      </c>
      <c r="B16" s="115" t="s">
        <v>164</v>
      </c>
      <c r="C16" s="115"/>
      <c r="D16" s="115"/>
      <c r="E16" s="115"/>
      <c r="F16" s="121">
        <v>1470.14</v>
      </c>
      <c r="G16" s="121"/>
    </row>
    <row r="17" spans="1:7" ht="13.4" customHeight="1">
      <c r="A17" s="117">
        <v>3</v>
      </c>
      <c r="B17" s="115" t="s">
        <v>165</v>
      </c>
      <c r="C17" s="115"/>
      <c r="D17" s="115"/>
      <c r="E17" s="115"/>
      <c r="F17" s="114" t="s">
        <v>166</v>
      </c>
      <c r="G17" s="114"/>
    </row>
    <row r="18" spans="1:7" ht="12.8">
      <c r="A18" s="120"/>
      <c r="B18" s="120"/>
      <c r="C18" s="120"/>
      <c r="D18" s="120"/>
      <c r="E18" s="120"/>
      <c r="F18" s="120"/>
      <c r="G18" s="120"/>
    </row>
    <row r="19" spans="1:7" ht="13.4" customHeight="1">
      <c r="A19" s="122" t="s">
        <v>167</v>
      </c>
      <c r="B19" s="122"/>
      <c r="C19" s="122"/>
      <c r="D19" s="122"/>
      <c r="E19" s="122"/>
      <c r="F19" s="123">
        <v>1470.14</v>
      </c>
      <c r="G19" s="123"/>
    </row>
    <row r="20" spans="1:7" ht="13.4" customHeight="1">
      <c r="A20" s="124"/>
      <c r="B20" s="124"/>
      <c r="C20" s="124"/>
      <c r="D20" s="124"/>
      <c r="E20" s="124"/>
      <c r="F20" s="124"/>
      <c r="G20" s="124"/>
    </row>
    <row r="21" spans="1:7" ht="13.4" customHeight="1">
      <c r="A21" s="125" t="s">
        <v>168</v>
      </c>
      <c r="B21" s="125"/>
      <c r="C21" s="125"/>
      <c r="D21" s="125"/>
      <c r="E21" s="125"/>
      <c r="F21" s="125"/>
      <c r="G21" s="125"/>
    </row>
    <row r="22" spans="1:7" ht="13.4" customHeight="1">
      <c r="A22" s="126" t="s">
        <v>169</v>
      </c>
      <c r="B22" s="126"/>
      <c r="C22" s="126"/>
      <c r="D22" s="126"/>
      <c r="E22" s="126"/>
      <c r="F22" s="126"/>
      <c r="G22" s="126"/>
    </row>
    <row r="23" spans="1:7" ht="13.4" customHeight="1">
      <c r="A23" s="127" t="s">
        <v>170</v>
      </c>
      <c r="B23" s="127"/>
      <c r="C23" s="127"/>
      <c r="D23" s="128">
        <v>0.2</v>
      </c>
      <c r="E23" s="128"/>
      <c r="F23" s="129">
        <f>$F$19*D23</f>
        <v>294.028</v>
      </c>
      <c r="G23" s="129"/>
    </row>
    <row r="24" spans="1:7" ht="13.4" customHeight="1">
      <c r="A24" s="127" t="s">
        <v>171</v>
      </c>
      <c r="B24" s="127"/>
      <c r="C24" s="127"/>
      <c r="D24" s="128">
        <v>0.08</v>
      </c>
      <c r="E24" s="128"/>
      <c r="F24" s="129">
        <f>$F$19*D24</f>
        <v>117.6112</v>
      </c>
      <c r="G24" s="129"/>
    </row>
    <row r="25" spans="1:7" ht="13.4" customHeight="1">
      <c r="A25" s="127" t="s">
        <v>172</v>
      </c>
      <c r="B25" s="127"/>
      <c r="C25" s="127"/>
      <c r="D25" s="128">
        <v>0.015</v>
      </c>
      <c r="E25" s="128"/>
      <c r="F25" s="129">
        <f>$F$19*D25</f>
        <v>22.0521</v>
      </c>
      <c r="G25" s="129"/>
    </row>
    <row r="26" spans="1:7" ht="13.4" customHeight="1">
      <c r="A26" s="127" t="s">
        <v>173</v>
      </c>
      <c r="B26" s="127"/>
      <c r="C26" s="127"/>
      <c r="D26" s="128">
        <v>0.01</v>
      </c>
      <c r="E26" s="128"/>
      <c r="F26" s="129">
        <f>$F$19*D26</f>
        <v>14.7014</v>
      </c>
      <c r="G26" s="129"/>
    </row>
    <row r="27" spans="1:7" ht="13.4" customHeight="1">
      <c r="A27" s="127" t="s">
        <v>174</v>
      </c>
      <c r="B27" s="127"/>
      <c r="C27" s="127"/>
      <c r="D27" s="128">
        <v>0.002</v>
      </c>
      <c r="E27" s="128"/>
      <c r="F27" s="129">
        <f>$F$19*D27</f>
        <v>2.94028</v>
      </c>
      <c r="G27" s="129"/>
    </row>
    <row r="28" spans="1:7" ht="13.4" customHeight="1">
      <c r="A28" s="127" t="s">
        <v>175</v>
      </c>
      <c r="B28" s="127"/>
      <c r="C28" s="127"/>
      <c r="D28" s="128">
        <v>0.006</v>
      </c>
      <c r="E28" s="128"/>
      <c r="F28" s="129">
        <f>$F$19*D28</f>
        <v>8.82084</v>
      </c>
      <c r="G28" s="129"/>
    </row>
    <row r="29" spans="1:7" ht="13.8" customHeight="1">
      <c r="A29" s="127" t="s">
        <v>176</v>
      </c>
      <c r="B29" s="127">
        <v>0.025</v>
      </c>
      <c r="C29" s="127"/>
      <c r="D29" s="128">
        <v>0.025</v>
      </c>
      <c r="E29" s="128"/>
      <c r="F29" s="129">
        <f>$F$19*D29</f>
        <v>36.7535</v>
      </c>
      <c r="G29" s="129"/>
    </row>
    <row r="30" spans="1:7" ht="13.4" customHeight="1">
      <c r="A30" s="130" t="s">
        <v>177</v>
      </c>
      <c r="B30" s="130"/>
      <c r="C30" s="130"/>
      <c r="D30" s="131">
        <f>SUM(D23:E29)</f>
        <v>0.338</v>
      </c>
      <c r="E30" s="131"/>
      <c r="F30" s="132">
        <f>SUM(F23:G29)</f>
        <v>496.90732</v>
      </c>
      <c r="G30" s="132"/>
    </row>
    <row r="31" spans="1:7" ht="13.4" customHeight="1">
      <c r="A31" s="133"/>
      <c r="B31" s="133"/>
      <c r="C31" s="133"/>
      <c r="D31" s="133"/>
      <c r="E31" s="133"/>
      <c r="F31" s="133"/>
      <c r="G31" s="133"/>
    </row>
    <row r="32" spans="1:7" ht="13.4" customHeight="1">
      <c r="A32" s="134" t="s">
        <v>178</v>
      </c>
      <c r="B32" s="134"/>
      <c r="C32" s="134"/>
      <c r="D32" s="134"/>
      <c r="E32" s="134"/>
      <c r="F32" s="134"/>
      <c r="G32" s="134"/>
    </row>
    <row r="33" spans="1:7" ht="13.4" customHeight="1">
      <c r="A33" s="127" t="s">
        <v>179</v>
      </c>
      <c r="B33" s="127"/>
      <c r="C33" s="127"/>
      <c r="D33" s="128">
        <f>(1/12)</f>
        <v>0.0833333333333333</v>
      </c>
      <c r="E33" s="128"/>
      <c r="F33" s="129">
        <f>$F$19*D33</f>
        <v>122.511666666667</v>
      </c>
      <c r="G33" s="129"/>
    </row>
    <row r="34" spans="1:7" ht="13.8" customHeight="1">
      <c r="A34" s="127" t="s">
        <v>180</v>
      </c>
      <c r="B34" s="127"/>
      <c r="C34" s="127"/>
      <c r="D34" s="128">
        <f>(1+1/3)/12</f>
        <v>0.111111111111111</v>
      </c>
      <c r="E34" s="128"/>
      <c r="F34" s="129">
        <f>$F$19*D34</f>
        <v>163.348888888889</v>
      </c>
      <c r="G34" s="129"/>
    </row>
    <row r="35" spans="1:7" ht="13.4" customHeight="1">
      <c r="A35" s="127" t="s">
        <v>181</v>
      </c>
      <c r="B35" s="127"/>
      <c r="C35" s="127"/>
      <c r="D35" s="128">
        <f>7/30/12</f>
        <v>0.0194444444444444</v>
      </c>
      <c r="E35" s="128"/>
      <c r="F35" s="129">
        <f>$F$19*D35</f>
        <v>28.5860555555556</v>
      </c>
      <c r="G35" s="129"/>
    </row>
    <row r="36" spans="1:7" ht="13.4" customHeight="1">
      <c r="A36" s="127" t="s">
        <v>182</v>
      </c>
      <c r="B36" s="127"/>
      <c r="C36" s="127"/>
      <c r="D36" s="128">
        <f>5/30/12</f>
        <v>0.0138888888888889</v>
      </c>
      <c r="E36" s="128"/>
      <c r="F36" s="129">
        <f>$F$19*D36</f>
        <v>20.4186111111111</v>
      </c>
      <c r="G36" s="129"/>
    </row>
    <row r="37" spans="1:7" ht="13.4" customHeight="1">
      <c r="A37" s="127" t="s">
        <v>183</v>
      </c>
      <c r="B37" s="127"/>
      <c r="C37" s="127"/>
      <c r="D37" s="128">
        <f>15/30/12*0.08</f>
        <v>0.00333333333333333</v>
      </c>
      <c r="E37" s="128"/>
      <c r="F37" s="129">
        <f>$F$19*D37</f>
        <v>4.90046666666667</v>
      </c>
      <c r="G37" s="129"/>
    </row>
    <row r="38" spans="1:7" ht="13.4" customHeight="1">
      <c r="A38" s="127" t="s">
        <v>184</v>
      </c>
      <c r="B38" s="127"/>
      <c r="C38" s="127"/>
      <c r="D38" s="128">
        <f>1/30/12</f>
        <v>0.00277777777777778</v>
      </c>
      <c r="E38" s="128"/>
      <c r="F38" s="129">
        <f>$F$19*D38</f>
        <v>4.08372222222222</v>
      </c>
      <c r="G38" s="129"/>
    </row>
    <row r="39" spans="1:7" ht="13.4" customHeight="1">
      <c r="A39" s="127" t="s">
        <v>185</v>
      </c>
      <c r="B39" s="127">
        <v>0.025</v>
      </c>
      <c r="C39" s="127"/>
      <c r="D39" s="128">
        <f>0.11111*0.02*0.333</f>
        <v>0.0007399926</v>
      </c>
      <c r="E39" s="128"/>
      <c r="F39" s="129">
        <f>$F$19*D39</f>
        <v>1.087892720964</v>
      </c>
      <c r="G39" s="129"/>
    </row>
    <row r="40" spans="1:7" ht="13.4" customHeight="1">
      <c r="A40" s="127" t="s">
        <v>186</v>
      </c>
      <c r="B40" s="127"/>
      <c r="C40" s="127"/>
      <c r="D40" s="128">
        <f>5/30/12*0.015</f>
        <v>0.000208333333333333</v>
      </c>
      <c r="E40" s="128"/>
      <c r="F40" s="129">
        <f>$F$19*D40</f>
        <v>0.306279166666667</v>
      </c>
      <c r="G40" s="129"/>
    </row>
    <row r="41" spans="1:7" ht="13.4" customHeight="1">
      <c r="A41" s="130" t="s">
        <v>187</v>
      </c>
      <c r="B41" s="130"/>
      <c r="C41" s="130"/>
      <c r="D41" s="131">
        <f>SUM(D33:E40)</f>
        <v>0.234837214822222</v>
      </c>
      <c r="E41" s="131"/>
      <c r="F41" s="132">
        <f>SUM(F33:G40)</f>
        <v>345.243582998742</v>
      </c>
      <c r="G41" s="132"/>
    </row>
    <row r="42" spans="1:7" ht="13.4" customHeight="1">
      <c r="A42" s="133"/>
      <c r="B42" s="133"/>
      <c r="C42" s="133"/>
      <c r="D42" s="133"/>
      <c r="E42" s="133"/>
      <c r="F42" s="133"/>
      <c r="G42" s="133"/>
    </row>
    <row r="43" spans="1:7" ht="13.4" customHeight="1">
      <c r="A43" s="134" t="s">
        <v>188</v>
      </c>
      <c r="B43" s="134"/>
      <c r="C43" s="134"/>
      <c r="D43" s="134"/>
      <c r="E43" s="134"/>
      <c r="F43" s="134"/>
      <c r="G43" s="134"/>
    </row>
    <row r="44" spans="1:7" ht="13.8" customHeight="1">
      <c r="A44" s="127" t="s">
        <v>189</v>
      </c>
      <c r="B44" s="127"/>
      <c r="C44" s="127"/>
      <c r="D44" s="128">
        <v>0.00417</v>
      </c>
      <c r="E44" s="128"/>
      <c r="F44" s="129">
        <f>$F$19*D44</f>
        <v>6.1304838</v>
      </c>
      <c r="G44" s="129"/>
    </row>
    <row r="45" spans="1:7" ht="13.8" customHeight="1">
      <c r="A45" s="127" t="s">
        <v>190</v>
      </c>
      <c r="B45" s="127"/>
      <c r="C45" s="127"/>
      <c r="D45" s="128">
        <v>0.00167</v>
      </c>
      <c r="E45" s="128"/>
      <c r="F45" s="129">
        <f>$F$19*D45</f>
        <v>2.4551338</v>
      </c>
      <c r="G45" s="129"/>
    </row>
    <row r="46" spans="1:7" ht="23.85" customHeight="1">
      <c r="A46" s="127" t="s">
        <v>191</v>
      </c>
      <c r="B46" s="127"/>
      <c r="C46" s="127"/>
      <c r="D46" s="128">
        <v>0.032</v>
      </c>
      <c r="E46" s="128"/>
      <c r="F46" s="129">
        <f>$F$19*D46</f>
        <v>47.04448</v>
      </c>
      <c r="G46" s="129"/>
    </row>
    <row r="47" spans="1:7" ht="23.85" customHeight="1">
      <c r="A47" s="127" t="s">
        <v>192</v>
      </c>
      <c r="B47" s="127"/>
      <c r="C47" s="127"/>
      <c r="D47" s="128">
        <v>0.008</v>
      </c>
      <c r="E47" s="128"/>
      <c r="F47" s="129">
        <f>$F$19*D47</f>
        <v>11.76112</v>
      </c>
      <c r="G47" s="129"/>
    </row>
    <row r="48" spans="1:7" ht="13.4" customHeight="1">
      <c r="A48" s="130" t="s">
        <v>193</v>
      </c>
      <c r="B48" s="130"/>
      <c r="C48" s="130"/>
      <c r="D48" s="131">
        <f>SUM(D44:E47)</f>
        <v>0.04584</v>
      </c>
      <c r="E48" s="131"/>
      <c r="F48" s="132">
        <f>SUM(F44:G47)</f>
        <v>67.3912176</v>
      </c>
      <c r="G48" s="132"/>
    </row>
    <row r="49" spans="1:7" ht="13.4" customHeight="1">
      <c r="A49" s="133"/>
      <c r="B49" s="133"/>
      <c r="C49" s="133"/>
      <c r="D49" s="133"/>
      <c r="E49" s="133"/>
      <c r="F49" s="133"/>
      <c r="G49" s="133"/>
    </row>
    <row r="50" spans="1:7" ht="13.4" customHeight="1">
      <c r="A50" s="134" t="s">
        <v>194</v>
      </c>
      <c r="B50" s="134"/>
      <c r="C50" s="134"/>
      <c r="D50" s="134"/>
      <c r="E50" s="134"/>
      <c r="F50" s="134"/>
      <c r="G50" s="134"/>
    </row>
    <row r="51" spans="1:7" ht="23.85" customHeight="1">
      <c r="A51" s="127" t="s">
        <v>195</v>
      </c>
      <c r="B51" s="127"/>
      <c r="C51" s="127"/>
      <c r="D51" s="128">
        <f>D30*D41</f>
        <v>0.0793749786099111</v>
      </c>
      <c r="E51" s="128"/>
      <c r="F51" s="129">
        <f>$F$19*D51</f>
        <v>116.692331053575</v>
      </c>
      <c r="G51" s="129"/>
    </row>
    <row r="52" spans="1:7" ht="13.8" customHeight="1">
      <c r="A52" s="130" t="s">
        <v>196</v>
      </c>
      <c r="B52" s="130"/>
      <c r="C52" s="130"/>
      <c r="D52" s="131">
        <f>SUM(D51:E51)</f>
        <v>0.0793749786099111</v>
      </c>
      <c r="E52" s="131"/>
      <c r="F52" s="132">
        <f>SUM(F51:G51)</f>
        <v>116.692331053575</v>
      </c>
      <c r="G52" s="132"/>
    </row>
    <row r="53" spans="1:7" ht="13.8">
      <c r="A53" s="133"/>
      <c r="B53" s="133"/>
      <c r="C53" s="133"/>
      <c r="D53" s="133"/>
      <c r="E53" s="133"/>
      <c r="F53" s="133"/>
      <c r="G53" s="133"/>
    </row>
    <row r="54" spans="1:7" ht="13.4" customHeight="1">
      <c r="A54" s="134" t="s">
        <v>197</v>
      </c>
      <c r="B54" s="134"/>
      <c r="C54" s="134"/>
      <c r="D54" s="134"/>
      <c r="E54" s="134"/>
      <c r="F54" s="134"/>
      <c r="G54" s="134"/>
    </row>
    <row r="55" spans="1:7" ht="23.85" customHeight="1">
      <c r="A55" s="127" t="s">
        <v>198</v>
      </c>
      <c r="B55" s="127"/>
      <c r="C55" s="127"/>
      <c r="D55" s="128">
        <v>0.00033</v>
      </c>
      <c r="E55" s="128"/>
      <c r="F55" s="129">
        <f>$F$19*D55</f>
        <v>0.4851462</v>
      </c>
      <c r="G55" s="129"/>
    </row>
    <row r="56" spans="1:7" ht="34.05" customHeight="1">
      <c r="A56" s="127" t="s">
        <v>199</v>
      </c>
      <c r="B56" s="127"/>
      <c r="C56" s="127"/>
      <c r="D56" s="128">
        <v>0.00026</v>
      </c>
      <c r="E56" s="128"/>
      <c r="F56" s="129">
        <f>$F$19*D56</f>
        <v>0.3822364</v>
      </c>
      <c r="G56" s="129"/>
    </row>
    <row r="57" spans="1:7" ht="13.4" customHeight="1">
      <c r="A57" s="130" t="s">
        <v>200</v>
      </c>
      <c r="B57" s="130"/>
      <c r="C57" s="130"/>
      <c r="D57" s="131">
        <f>SUM(D55:E56)</f>
        <v>0.00059</v>
      </c>
      <c r="E57" s="131"/>
      <c r="F57" s="132">
        <f>SUM(F55:G56)</f>
        <v>0.8673826</v>
      </c>
      <c r="G57" s="132"/>
    </row>
    <row r="58" spans="1:7" ht="13.4" customHeight="1">
      <c r="A58" s="133"/>
      <c r="B58" s="133"/>
      <c r="C58" s="133"/>
      <c r="D58" s="133"/>
      <c r="E58" s="133"/>
      <c r="F58" s="133"/>
      <c r="G58" s="133"/>
    </row>
    <row r="59" spans="1:7" ht="13.8" customHeight="1">
      <c r="A59" s="134" t="s">
        <v>201</v>
      </c>
      <c r="B59" s="134"/>
      <c r="C59" s="134"/>
      <c r="D59" s="134"/>
      <c r="E59" s="134"/>
      <c r="F59" s="134"/>
      <c r="G59" s="134"/>
    </row>
    <row r="60" spans="1:7" ht="34.05" customHeight="1">
      <c r="A60" s="127" t="s">
        <v>202</v>
      </c>
      <c r="B60" s="127"/>
      <c r="C60" s="127"/>
      <c r="D60" s="128">
        <v>0.00273</v>
      </c>
      <c r="E60" s="128"/>
      <c r="F60" s="129">
        <f>$F$19*D60</f>
        <v>4.0134822</v>
      </c>
      <c r="G60" s="129"/>
    </row>
    <row r="61" spans="1:7" ht="13.8" customHeight="1">
      <c r="A61" s="130" t="s">
        <v>203</v>
      </c>
      <c r="B61" s="130"/>
      <c r="C61" s="130"/>
      <c r="D61" s="131">
        <f>SUM(D60:E60)</f>
        <v>0.00273</v>
      </c>
      <c r="E61" s="131"/>
      <c r="F61" s="132">
        <f>SUM(F60:G60)</f>
        <v>4.0134822</v>
      </c>
      <c r="G61" s="132"/>
    </row>
    <row r="62" spans="1:7" ht="13.8">
      <c r="A62" s="133"/>
      <c r="B62" s="133"/>
      <c r="C62" s="133"/>
      <c r="D62" s="133"/>
      <c r="E62" s="133"/>
      <c r="F62" s="133"/>
      <c r="G62" s="133"/>
    </row>
    <row r="63" spans="1:7" ht="13.4" customHeight="1">
      <c r="A63" s="130" t="s">
        <v>204</v>
      </c>
      <c r="B63" s="130"/>
      <c r="C63" s="130"/>
      <c r="D63" s="131">
        <f>D30+D41+D48+D52+D57+D61</f>
        <v>0.701372193432133</v>
      </c>
      <c r="E63" s="131"/>
      <c r="F63" s="132">
        <f>F30+F41+F48+F52+F57+F61</f>
        <v>1031.11531645232</v>
      </c>
      <c r="G63" s="132"/>
    </row>
    <row r="64" spans="1:7" ht="13.4" customHeight="1">
      <c r="A64" s="124"/>
      <c r="B64" s="124"/>
      <c r="C64" s="124"/>
      <c r="D64" s="124"/>
      <c r="E64" s="124"/>
      <c r="F64" s="124"/>
      <c r="G64" s="124"/>
    </row>
    <row r="65" spans="1:7" ht="25.35" customHeight="1">
      <c r="A65" s="135" t="s">
        <v>205</v>
      </c>
      <c r="B65" s="135"/>
      <c r="C65" s="135"/>
      <c r="D65" s="135"/>
      <c r="E65" s="135"/>
      <c r="F65" s="136">
        <f>F19+F63</f>
        <v>2501.25531645232</v>
      </c>
      <c r="G65" s="136"/>
    </row>
    <row r="67" spans="1:7" ht="13.8">
      <c r="A67" s="137" t="s">
        <v>206</v>
      </c>
      <c r="B67" s="137"/>
      <c r="C67" s="137"/>
      <c r="D67" s="137"/>
      <c r="E67" s="137"/>
      <c r="F67" s="137"/>
      <c r="G67" s="137"/>
    </row>
    <row r="1048516" ht="12.8"/>
    <row r="1048517" ht="12.8"/>
    <row r="1048518" ht="12.8"/>
    <row r="1048519" ht="12.8"/>
    <row r="1048520" ht="12.8"/>
    <row r="1048521" ht="12.8"/>
    <row r="1048522" ht="12.8"/>
    <row r="1048523" ht="12.8"/>
    <row r="1048524" ht="12.8"/>
    <row r="1048525" ht="12.8"/>
    <row r="1048526" ht="12.8"/>
    <row r="1048527" ht="12.8"/>
    <row r="1048528" ht="12.8"/>
    <row r="1048529" ht="12.8"/>
    <row r="1048530" ht="12.8"/>
    <row r="1048531" ht="12.8"/>
    <row r="1048532" ht="12.8"/>
    <row r="1048533" ht="12.8"/>
    <row r="1048534" ht="12.8"/>
    <row r="1048535" ht="12.8"/>
    <row r="1048536" ht="12.8"/>
    <row r="1048537" ht="12.8"/>
    <row r="1048538" ht="12.8"/>
    <row r="1048539" ht="12.8"/>
    <row r="1048540" ht="12.8"/>
    <row r="1048541" ht="12.8"/>
    <row r="1048542" ht="12.8"/>
    <row r="1048543" ht="12.8"/>
    <row r="1048544" ht="12.8"/>
    <row r="1048545" ht="12.8"/>
    <row r="1048546" ht="12.8"/>
    <row r="1048547" ht="12.8"/>
    <row r="1048548" ht="12.8"/>
    <row r="1048549" ht="12.8"/>
    <row r="1048550" ht="12.8"/>
    <row r="1048551" ht="12.8"/>
    <row r="1048552" ht="12.8"/>
    <row r="1048553" ht="12.8"/>
    <row r="1048554" ht="12.8"/>
    <row r="1048555" ht="12.8"/>
    <row r="1048556" ht="12.8"/>
    <row r="1048557" ht="12.8"/>
    <row r="1048558" ht="12.8"/>
    <row r="1048559" ht="12.8"/>
    <row r="1048560" ht="12.8"/>
    <row r="1048561" ht="12.8"/>
    <row r="1048562" ht="12.8"/>
    <row r="1048563" ht="12.8"/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133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4:G64"/>
    <mergeCell ref="A65:E65"/>
    <mergeCell ref="F65:G65"/>
    <mergeCell ref="A67:G67"/>
  </mergeCells>
  <printOptions/>
  <pageMargins left="0.7875" right="0.7875" top="0.411111111111111" bottom="0.427777777777778" header="0.511805555555555" footer="0.511805555555555"/>
  <pageSetup horizontalDpi="300" verticalDpi="300" orientation="portrait" paperSize="9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60" workbookViewId="0" topLeftCell="A1">
      <selection activeCell="A1" sqref="A1"/>
    </sheetView>
  </sheetViews>
  <sheetFormatPr defaultColWidth="8.7109375" defaultRowHeight="15"/>
  <cols>
    <col min="2" max="2" width="19.8515625" style="0" customWidth="1"/>
    <col min="4" max="4" width="19.00390625" style="0" customWidth="1"/>
    <col min="6" max="6" width="13.7109375" style="0" customWidth="1"/>
    <col min="7" max="7" width="20.7109375" style="0" customWidth="1"/>
  </cols>
  <sheetData>
    <row r="1" spans="1:7" ht="12.8" customHeight="1">
      <c r="A1" s="111" t="s">
        <v>146</v>
      </c>
      <c r="B1" s="111"/>
      <c r="C1" s="111"/>
      <c r="D1" s="111"/>
      <c r="E1" s="111"/>
      <c r="F1" s="111"/>
      <c r="G1" s="111"/>
    </row>
    <row r="2" spans="1:7" ht="12.8" customHeight="1">
      <c r="A2" s="111" t="s">
        <v>147</v>
      </c>
      <c r="B2" s="111"/>
      <c r="C2" s="111"/>
      <c r="D2" s="111"/>
      <c r="E2" s="111"/>
      <c r="F2" s="111"/>
      <c r="G2" s="111"/>
    </row>
    <row r="3" spans="1:7" ht="12.8" customHeight="1">
      <c r="A3" s="111" t="s">
        <v>148</v>
      </c>
      <c r="B3" s="111"/>
      <c r="C3" s="111"/>
      <c r="D3" s="111"/>
      <c r="E3" s="111"/>
      <c r="F3" s="111"/>
      <c r="G3" s="111"/>
    </row>
    <row r="4" spans="1:7" ht="12.8" customHeight="1">
      <c r="A4" s="111" t="s">
        <v>149</v>
      </c>
      <c r="B4" s="111"/>
      <c r="C4" s="111"/>
      <c r="D4" s="111"/>
      <c r="E4" s="111"/>
      <c r="F4" s="111"/>
      <c r="G4" s="111"/>
    </row>
    <row r="5" spans="1:7" ht="12.8" customHeight="1">
      <c r="A5" s="112" t="s">
        <v>207</v>
      </c>
      <c r="B5" s="112"/>
      <c r="C5" s="112"/>
      <c r="D5" s="112"/>
      <c r="E5" s="112"/>
      <c r="F5" s="112"/>
      <c r="G5" s="112"/>
    </row>
    <row r="6" spans="1:7" ht="12.8" customHeight="1">
      <c r="A6" s="112"/>
      <c r="B6" s="112"/>
      <c r="C6" s="112"/>
      <c r="D6" s="112"/>
      <c r="E6" s="112"/>
      <c r="F6" s="112"/>
      <c r="G6" s="112"/>
    </row>
    <row r="7" spans="1:7" ht="12.8" customHeight="1">
      <c r="A7" s="112"/>
      <c r="B7" s="112"/>
      <c r="C7" s="112"/>
      <c r="D7" s="112"/>
      <c r="E7" s="112"/>
      <c r="F7" s="112"/>
      <c r="G7" s="112"/>
    </row>
    <row r="8" spans="1:7" ht="13.4" customHeight="1">
      <c r="A8" s="113" t="s">
        <v>208</v>
      </c>
      <c r="B8" s="113"/>
      <c r="C8" s="113"/>
      <c r="D8" s="113"/>
      <c r="E8" s="113"/>
      <c r="F8" s="113"/>
      <c r="G8" s="113"/>
    </row>
    <row r="9" spans="1:7" ht="13.4" customHeight="1">
      <c r="A9" s="114" t="s">
        <v>152</v>
      </c>
      <c r="B9" s="115" t="s">
        <v>153</v>
      </c>
      <c r="C9" s="115"/>
      <c r="D9" s="115"/>
      <c r="E9" s="115"/>
      <c r="F9" s="138">
        <v>44068</v>
      </c>
      <c r="G9" s="138"/>
    </row>
    <row r="10" spans="1:7" ht="13.4" customHeight="1">
      <c r="A10" s="114" t="s">
        <v>154</v>
      </c>
      <c r="B10" s="115" t="s">
        <v>155</v>
      </c>
      <c r="C10" s="115"/>
      <c r="D10" s="115"/>
      <c r="E10" s="115"/>
      <c r="F10" s="114" t="s">
        <v>156</v>
      </c>
      <c r="G10" s="114"/>
    </row>
    <row r="11" spans="1:7" ht="15.8" customHeight="1">
      <c r="A11" s="114" t="s">
        <v>157</v>
      </c>
      <c r="B11" s="115" t="s">
        <v>158</v>
      </c>
      <c r="C11" s="115"/>
      <c r="D11" s="115"/>
      <c r="E11" s="115"/>
      <c r="F11" s="117">
        <v>2020</v>
      </c>
      <c r="G11" s="117"/>
    </row>
    <row r="12" spans="1:7" ht="27" customHeight="1">
      <c r="A12" s="139" t="s">
        <v>82</v>
      </c>
      <c r="B12" s="118" t="s">
        <v>159</v>
      </c>
      <c r="C12" s="118"/>
      <c r="D12" s="118"/>
      <c r="E12" s="118"/>
      <c r="F12" s="119" t="s">
        <v>160</v>
      </c>
      <c r="G12" s="119"/>
    </row>
    <row r="13" spans="1:7" ht="15.8">
      <c r="A13" s="120"/>
      <c r="B13" s="120"/>
      <c r="C13" s="120"/>
      <c r="D13" s="120"/>
      <c r="E13" s="120"/>
      <c r="F13" s="120"/>
      <c r="G13" s="120"/>
    </row>
    <row r="14" spans="1:7" ht="13.4" customHeight="1">
      <c r="A14" s="113" t="s">
        <v>161</v>
      </c>
      <c r="B14" s="113"/>
      <c r="C14" s="113"/>
      <c r="D14" s="113"/>
      <c r="E14" s="113"/>
      <c r="F14" s="113"/>
      <c r="G14" s="113"/>
    </row>
    <row r="15" spans="1:7" ht="13.4" customHeight="1">
      <c r="A15" s="117">
        <v>1</v>
      </c>
      <c r="B15" s="115" t="s">
        <v>162</v>
      </c>
      <c r="C15" s="115"/>
      <c r="D15" s="115"/>
      <c r="E15" s="115"/>
      <c r="F15" s="114" t="s">
        <v>163</v>
      </c>
      <c r="G15" s="114"/>
    </row>
    <row r="16" spans="1:7" ht="13.4" customHeight="1">
      <c r="A16" s="117">
        <v>2</v>
      </c>
      <c r="B16" s="115" t="s">
        <v>164</v>
      </c>
      <c r="C16" s="115"/>
      <c r="D16" s="115"/>
      <c r="E16" s="115"/>
      <c r="F16" s="121">
        <v>1984.77</v>
      </c>
      <c r="G16" s="121"/>
    </row>
    <row r="17" spans="1:7" ht="13.4" customHeight="1">
      <c r="A17" s="117">
        <v>3</v>
      </c>
      <c r="B17" s="115" t="s">
        <v>165</v>
      </c>
      <c r="C17" s="115"/>
      <c r="D17" s="115"/>
      <c r="E17" s="115"/>
      <c r="F17" s="114" t="s">
        <v>209</v>
      </c>
      <c r="G17" s="114"/>
    </row>
    <row r="18" spans="1:7" ht="13.8">
      <c r="A18" s="120"/>
      <c r="B18" s="120"/>
      <c r="C18" s="120"/>
      <c r="D18" s="120"/>
      <c r="E18" s="120"/>
      <c r="F18" s="120"/>
      <c r="G18" s="120"/>
    </row>
    <row r="19" spans="1:7" ht="13.4" customHeight="1">
      <c r="A19" s="122" t="s">
        <v>167</v>
      </c>
      <c r="B19" s="122"/>
      <c r="C19" s="122"/>
      <c r="D19" s="122"/>
      <c r="E19" s="122"/>
      <c r="F19" s="123">
        <v>1984.77</v>
      </c>
      <c r="G19" s="123"/>
    </row>
    <row r="20" spans="1:7" ht="13.4" customHeight="1">
      <c r="A20" s="124"/>
      <c r="B20" s="124"/>
      <c r="C20" s="124"/>
      <c r="D20" s="124"/>
      <c r="E20" s="124"/>
      <c r="F20" s="124"/>
      <c r="G20" s="124"/>
    </row>
    <row r="21" spans="1:7" ht="13.4" customHeight="1">
      <c r="A21" s="125" t="s">
        <v>168</v>
      </c>
      <c r="B21" s="125"/>
      <c r="C21" s="125"/>
      <c r="D21" s="125"/>
      <c r="E21" s="125"/>
      <c r="F21" s="125"/>
      <c r="G21" s="125"/>
    </row>
    <row r="22" spans="1:7" ht="13.4" customHeight="1">
      <c r="A22" s="126" t="s">
        <v>169</v>
      </c>
      <c r="B22" s="126"/>
      <c r="C22" s="126"/>
      <c r="D22" s="126"/>
      <c r="E22" s="126"/>
      <c r="F22" s="126"/>
      <c r="G22" s="126"/>
    </row>
    <row r="23" spans="1:7" ht="13.4" customHeight="1">
      <c r="A23" s="127" t="s">
        <v>170</v>
      </c>
      <c r="B23" s="127"/>
      <c r="C23" s="127"/>
      <c r="D23" s="128">
        <v>0.2</v>
      </c>
      <c r="E23" s="128"/>
      <c r="F23" s="129">
        <f>$F$19*D23</f>
        <v>396.954</v>
      </c>
      <c r="G23" s="129"/>
    </row>
    <row r="24" spans="1:7" ht="13.4" customHeight="1">
      <c r="A24" s="127" t="s">
        <v>171</v>
      </c>
      <c r="B24" s="127"/>
      <c r="C24" s="127"/>
      <c r="D24" s="128">
        <v>0.08</v>
      </c>
      <c r="E24" s="128"/>
      <c r="F24" s="129">
        <f>$F$19*D24</f>
        <v>158.7816</v>
      </c>
      <c r="G24" s="129"/>
    </row>
    <row r="25" spans="1:7" ht="13.4" customHeight="1">
      <c r="A25" s="127" t="s">
        <v>172</v>
      </c>
      <c r="B25" s="127"/>
      <c r="C25" s="127"/>
      <c r="D25" s="128">
        <v>0.015</v>
      </c>
      <c r="E25" s="128"/>
      <c r="F25" s="129">
        <f>$F$19*D25</f>
        <v>29.77155</v>
      </c>
      <c r="G25" s="129"/>
    </row>
    <row r="26" spans="1:7" ht="13.4" customHeight="1">
      <c r="A26" s="127" t="s">
        <v>173</v>
      </c>
      <c r="B26" s="127"/>
      <c r="C26" s="127"/>
      <c r="D26" s="128">
        <v>0.01</v>
      </c>
      <c r="E26" s="128"/>
      <c r="F26" s="129">
        <f>$F$19*D26</f>
        <v>19.8477</v>
      </c>
      <c r="G26" s="129"/>
    </row>
    <row r="27" spans="1:7" ht="13.4" customHeight="1">
      <c r="A27" s="127" t="s">
        <v>174</v>
      </c>
      <c r="B27" s="127"/>
      <c r="C27" s="127"/>
      <c r="D27" s="128">
        <v>0.002</v>
      </c>
      <c r="E27" s="128"/>
      <c r="F27" s="129">
        <f>$F$19*D27</f>
        <v>3.96954</v>
      </c>
      <c r="G27" s="129"/>
    </row>
    <row r="28" spans="1:7" ht="13.4" customHeight="1">
      <c r="A28" s="127" t="s">
        <v>175</v>
      </c>
      <c r="B28" s="127"/>
      <c r="C28" s="127"/>
      <c r="D28" s="128">
        <v>0.006</v>
      </c>
      <c r="E28" s="128"/>
      <c r="F28" s="129">
        <f>$F$19*D28</f>
        <v>11.90862</v>
      </c>
      <c r="G28" s="129"/>
    </row>
    <row r="29" spans="1:7" ht="13.8" customHeight="1">
      <c r="A29" s="127" t="s">
        <v>176</v>
      </c>
      <c r="B29" s="127">
        <v>0.025</v>
      </c>
      <c r="C29" s="127"/>
      <c r="D29" s="128">
        <v>0.025</v>
      </c>
      <c r="E29" s="128"/>
      <c r="F29" s="129">
        <f>$F$19*D29</f>
        <v>49.61925</v>
      </c>
      <c r="G29" s="129"/>
    </row>
    <row r="30" spans="1:7" ht="13.4" customHeight="1">
      <c r="A30" s="130" t="s">
        <v>177</v>
      </c>
      <c r="B30" s="130"/>
      <c r="C30" s="130"/>
      <c r="D30" s="131">
        <f>SUM(D23:E29)</f>
        <v>0.338</v>
      </c>
      <c r="E30" s="131"/>
      <c r="F30" s="132">
        <f>SUM(F23:G29)</f>
        <v>670.85226</v>
      </c>
      <c r="G30" s="132"/>
    </row>
    <row r="31" spans="1:7" ht="13.4" customHeight="1">
      <c r="A31" s="133"/>
      <c r="B31" s="133"/>
      <c r="C31" s="133"/>
      <c r="D31" s="133"/>
      <c r="E31" s="133"/>
      <c r="F31" s="133"/>
      <c r="G31" s="133"/>
    </row>
    <row r="32" spans="1:7" ht="13.4" customHeight="1">
      <c r="A32" s="134" t="s">
        <v>178</v>
      </c>
      <c r="B32" s="134"/>
      <c r="C32" s="134"/>
      <c r="D32" s="134"/>
      <c r="E32" s="134"/>
      <c r="F32" s="134"/>
      <c r="G32" s="134"/>
    </row>
    <row r="33" spans="1:7" ht="13.4" customHeight="1">
      <c r="A33" s="127" t="s">
        <v>179</v>
      </c>
      <c r="B33" s="127"/>
      <c r="C33" s="127"/>
      <c r="D33" s="128">
        <f>(1/12)</f>
        <v>0.0833333333333333</v>
      </c>
      <c r="E33" s="128"/>
      <c r="F33" s="129">
        <f>$F$19*D33</f>
        <v>165.3975</v>
      </c>
      <c r="G33" s="129"/>
    </row>
    <row r="34" spans="1:7" ht="13.4" customHeight="1">
      <c r="A34" s="127" t="s">
        <v>180</v>
      </c>
      <c r="B34" s="127"/>
      <c r="C34" s="127"/>
      <c r="D34" s="128">
        <f>(1+1/3)/12</f>
        <v>0.111111111111111</v>
      </c>
      <c r="E34" s="128"/>
      <c r="F34" s="129">
        <f>$F$19*D34</f>
        <v>220.53</v>
      </c>
      <c r="G34" s="129"/>
    </row>
    <row r="35" spans="1:7" ht="13.8" customHeight="1">
      <c r="A35" s="127" t="s">
        <v>181</v>
      </c>
      <c r="B35" s="127"/>
      <c r="C35" s="127"/>
      <c r="D35" s="128">
        <f>7/30/12</f>
        <v>0.0194444444444444</v>
      </c>
      <c r="E35" s="128"/>
      <c r="F35" s="129">
        <f>$F$19*D35</f>
        <v>38.59275</v>
      </c>
      <c r="G35" s="129"/>
    </row>
    <row r="36" spans="1:7" ht="13.4" customHeight="1">
      <c r="A36" s="127" t="s">
        <v>182</v>
      </c>
      <c r="B36" s="127"/>
      <c r="C36" s="127"/>
      <c r="D36" s="128">
        <f>5/30/12</f>
        <v>0.0138888888888889</v>
      </c>
      <c r="E36" s="128"/>
      <c r="F36" s="129">
        <f>$F$19*D36</f>
        <v>27.56625</v>
      </c>
      <c r="G36" s="129"/>
    </row>
    <row r="37" spans="1:7" ht="13.4" customHeight="1">
      <c r="A37" s="127" t="s">
        <v>183</v>
      </c>
      <c r="B37" s="127"/>
      <c r="C37" s="127"/>
      <c r="D37" s="128">
        <f>15/30/12*0.08</f>
        <v>0.00333333333333333</v>
      </c>
      <c r="E37" s="128"/>
      <c r="F37" s="129">
        <f>$F$19*D37</f>
        <v>6.6159</v>
      </c>
      <c r="G37" s="129"/>
    </row>
    <row r="38" spans="1:7" ht="13.4" customHeight="1">
      <c r="A38" s="127" t="s">
        <v>184</v>
      </c>
      <c r="B38" s="127"/>
      <c r="C38" s="127"/>
      <c r="D38" s="128">
        <f>1/30/12</f>
        <v>0.00277777777777778</v>
      </c>
      <c r="E38" s="128"/>
      <c r="F38" s="129">
        <f>$F$19*D38</f>
        <v>5.51325</v>
      </c>
      <c r="G38" s="129"/>
    </row>
    <row r="39" spans="1:7" ht="13.4" customHeight="1">
      <c r="A39" s="127" t="s">
        <v>185</v>
      </c>
      <c r="B39" s="127">
        <v>0.025</v>
      </c>
      <c r="C39" s="127"/>
      <c r="D39" s="128">
        <f>0.11111*0.02*0.333</f>
        <v>0.0007399926</v>
      </c>
      <c r="E39" s="128"/>
      <c r="F39" s="129">
        <f>$F$19*D39</f>
        <v>1.468715112702</v>
      </c>
      <c r="G39" s="129"/>
    </row>
    <row r="40" spans="1:7" ht="13.4" customHeight="1">
      <c r="A40" s="127" t="s">
        <v>186</v>
      </c>
      <c r="B40" s="127"/>
      <c r="C40" s="127"/>
      <c r="D40" s="128">
        <f>5/30/12*0.015</f>
        <v>0.000208333333333333</v>
      </c>
      <c r="E40" s="128"/>
      <c r="F40" s="129">
        <f>$F$19*D40</f>
        <v>0.41349375</v>
      </c>
      <c r="G40" s="129"/>
    </row>
    <row r="41" spans="1:7" ht="13.4" customHeight="1">
      <c r="A41" s="130" t="s">
        <v>187</v>
      </c>
      <c r="B41" s="130"/>
      <c r="C41" s="130"/>
      <c r="D41" s="131">
        <f>SUM(D33:E40)</f>
        <v>0.234837214822222</v>
      </c>
      <c r="E41" s="131"/>
      <c r="F41" s="132">
        <f>SUM(F33:G40)</f>
        <v>466.097858862702</v>
      </c>
      <c r="G41" s="132"/>
    </row>
    <row r="42" spans="1:7" ht="13.4" customHeight="1">
      <c r="A42" s="133"/>
      <c r="B42" s="133"/>
      <c r="C42" s="133"/>
      <c r="D42" s="133"/>
      <c r="E42" s="133"/>
      <c r="F42" s="133"/>
      <c r="G42" s="133"/>
    </row>
    <row r="43" spans="1:7" ht="13.4" customHeight="1">
      <c r="A43" s="134" t="s">
        <v>188</v>
      </c>
      <c r="B43" s="134"/>
      <c r="C43" s="134"/>
      <c r="D43" s="134"/>
      <c r="E43" s="134"/>
      <c r="F43" s="134"/>
      <c r="G43" s="134"/>
    </row>
    <row r="44" spans="1:7" ht="13.4" customHeight="1">
      <c r="A44" s="127" t="s">
        <v>189</v>
      </c>
      <c r="B44" s="127"/>
      <c r="C44" s="127"/>
      <c r="D44" s="128">
        <v>0.00417</v>
      </c>
      <c r="E44" s="128"/>
      <c r="F44" s="129">
        <f>$F$19*D44</f>
        <v>8.2764909</v>
      </c>
      <c r="G44" s="129"/>
    </row>
    <row r="45" spans="1:7" ht="13.4" customHeight="1">
      <c r="A45" s="127" t="s">
        <v>190</v>
      </c>
      <c r="B45" s="127"/>
      <c r="C45" s="127"/>
      <c r="D45" s="128">
        <v>0.00167</v>
      </c>
      <c r="E45" s="128"/>
      <c r="F45" s="129">
        <f>$F$19*D45</f>
        <v>3.3145659</v>
      </c>
      <c r="G45" s="129"/>
    </row>
    <row r="46" spans="1:7" ht="23.85" customHeight="1">
      <c r="A46" s="127" t="s">
        <v>191</v>
      </c>
      <c r="B46" s="127"/>
      <c r="C46" s="127"/>
      <c r="D46" s="128">
        <v>0.032</v>
      </c>
      <c r="E46" s="128"/>
      <c r="F46" s="129">
        <f>$F$19*D46</f>
        <v>63.51264</v>
      </c>
      <c r="G46" s="129"/>
    </row>
    <row r="47" spans="1:7" ht="23.85" customHeight="1">
      <c r="A47" s="127" t="s">
        <v>192</v>
      </c>
      <c r="B47" s="127"/>
      <c r="C47" s="127"/>
      <c r="D47" s="128">
        <v>0.008</v>
      </c>
      <c r="E47" s="128"/>
      <c r="F47" s="129">
        <f>$F$19*D47</f>
        <v>15.87816</v>
      </c>
      <c r="G47" s="129"/>
    </row>
    <row r="48" spans="1:7" ht="13.4" customHeight="1">
      <c r="A48" s="130" t="s">
        <v>193</v>
      </c>
      <c r="B48" s="130"/>
      <c r="C48" s="130"/>
      <c r="D48" s="131">
        <f>SUM(D44:E47)</f>
        <v>0.04584</v>
      </c>
      <c r="E48" s="131"/>
      <c r="F48" s="132">
        <f>SUM(F44:G47)</f>
        <v>90.9818568</v>
      </c>
      <c r="G48" s="132"/>
    </row>
    <row r="49" spans="1:7" ht="13.4" customHeight="1">
      <c r="A49" s="133"/>
      <c r="B49" s="133"/>
      <c r="C49" s="133"/>
      <c r="D49" s="133"/>
      <c r="E49" s="133"/>
      <c r="F49" s="133"/>
      <c r="G49" s="133"/>
    </row>
    <row r="50" spans="1:7" ht="13.4" customHeight="1">
      <c r="A50" s="134" t="s">
        <v>194</v>
      </c>
      <c r="B50" s="134"/>
      <c r="C50" s="134"/>
      <c r="D50" s="134"/>
      <c r="E50" s="134"/>
      <c r="F50" s="134"/>
      <c r="G50" s="134"/>
    </row>
    <row r="51" spans="1:7" ht="13.4" customHeight="1">
      <c r="A51" s="127" t="s">
        <v>195</v>
      </c>
      <c r="B51" s="127"/>
      <c r="C51" s="127"/>
      <c r="D51" s="128">
        <f>D30*D41</f>
        <v>0.0793749786099111</v>
      </c>
      <c r="E51" s="128"/>
      <c r="F51" s="129">
        <f>$F$19*D51</f>
        <v>157.541076295593</v>
      </c>
      <c r="G51" s="129"/>
    </row>
    <row r="52" spans="1:7" ht="13.4" customHeight="1">
      <c r="A52" s="130" t="s">
        <v>196</v>
      </c>
      <c r="B52" s="130"/>
      <c r="C52" s="130"/>
      <c r="D52" s="131">
        <f>SUM(D51:E51)</f>
        <v>0.0793749786099111</v>
      </c>
      <c r="E52" s="131"/>
      <c r="F52" s="132">
        <f>SUM(F51:G51)</f>
        <v>157.541076295593</v>
      </c>
      <c r="G52" s="132"/>
    </row>
    <row r="53" spans="1:7" ht="13.4" customHeight="1">
      <c r="A53" s="133"/>
      <c r="B53" s="133"/>
      <c r="C53" s="133"/>
      <c r="D53" s="133"/>
      <c r="E53" s="133"/>
      <c r="F53" s="133"/>
      <c r="G53" s="133"/>
    </row>
    <row r="54" spans="1:7" ht="13.8" customHeight="1">
      <c r="A54" s="134" t="s">
        <v>197</v>
      </c>
      <c r="B54" s="134"/>
      <c r="C54" s="134"/>
      <c r="D54" s="134"/>
      <c r="E54" s="134"/>
      <c r="F54" s="134"/>
      <c r="G54" s="134"/>
    </row>
    <row r="55" spans="1:7" ht="23.85" customHeight="1">
      <c r="A55" s="127" t="s">
        <v>198</v>
      </c>
      <c r="B55" s="127"/>
      <c r="C55" s="127"/>
      <c r="D55" s="128">
        <v>0.00033</v>
      </c>
      <c r="E55" s="128"/>
      <c r="F55" s="129">
        <f>$F$19*D55</f>
        <v>0.6549741</v>
      </c>
      <c r="G55" s="129"/>
    </row>
    <row r="56" spans="1:7" ht="13.4" customHeight="1">
      <c r="A56" s="127" t="s">
        <v>199</v>
      </c>
      <c r="B56" s="127"/>
      <c r="C56" s="127"/>
      <c r="D56" s="128">
        <v>0.00026</v>
      </c>
      <c r="E56" s="128"/>
      <c r="F56" s="129">
        <f>$F$19*D56</f>
        <v>0.5160402</v>
      </c>
      <c r="G56" s="129"/>
    </row>
    <row r="57" spans="1:7" ht="13.8" customHeight="1">
      <c r="A57" s="130" t="s">
        <v>200</v>
      </c>
      <c r="B57" s="130"/>
      <c r="C57" s="130"/>
      <c r="D57" s="131">
        <f>SUM(D55:E56)</f>
        <v>0.00059</v>
      </c>
      <c r="E57" s="131"/>
      <c r="F57" s="132">
        <f>SUM(F55:G56)</f>
        <v>1.1710143</v>
      </c>
      <c r="G57" s="132"/>
    </row>
    <row r="58" spans="1:7" ht="13.4" customHeight="1">
      <c r="A58" s="133"/>
      <c r="B58" s="133"/>
      <c r="C58" s="133"/>
      <c r="D58" s="133"/>
      <c r="E58" s="133"/>
      <c r="F58" s="133"/>
      <c r="G58" s="133"/>
    </row>
    <row r="59" spans="1:7" ht="13.4" customHeight="1">
      <c r="A59" s="134" t="s">
        <v>201</v>
      </c>
      <c r="B59" s="134"/>
      <c r="C59" s="134"/>
      <c r="D59" s="134"/>
      <c r="E59" s="134"/>
      <c r="F59" s="134"/>
      <c r="G59" s="134"/>
    </row>
    <row r="60" spans="1:7" ht="13.4" customHeight="1">
      <c r="A60" s="127" t="s">
        <v>202</v>
      </c>
      <c r="B60" s="127"/>
      <c r="C60" s="127"/>
      <c r="D60" s="128">
        <v>0.00273</v>
      </c>
      <c r="E60" s="128"/>
      <c r="F60" s="129">
        <f>$F$19*D60</f>
        <v>5.4184221</v>
      </c>
      <c r="G60" s="129"/>
    </row>
    <row r="61" spans="1:7" ht="13.8" customHeight="1">
      <c r="A61" s="130" t="s">
        <v>203</v>
      </c>
      <c r="B61" s="130"/>
      <c r="C61" s="130"/>
      <c r="D61" s="131">
        <f>SUM(D60:E60)</f>
        <v>0.00273</v>
      </c>
      <c r="E61" s="131"/>
      <c r="F61" s="132">
        <f>SUM(F60:G60)</f>
        <v>5.4184221</v>
      </c>
      <c r="G61" s="132"/>
    </row>
    <row r="62" spans="1:7" ht="13.8">
      <c r="A62" s="133"/>
      <c r="B62" s="133"/>
      <c r="C62" s="133"/>
      <c r="D62" s="133"/>
      <c r="E62" s="133"/>
      <c r="F62" s="133"/>
      <c r="G62" s="133"/>
    </row>
    <row r="63" spans="1:7" ht="13.8" customHeight="1">
      <c r="A63" s="130" t="s">
        <v>204</v>
      </c>
      <c r="B63" s="130"/>
      <c r="C63" s="130"/>
      <c r="D63" s="131">
        <f>D30+D41+D48+D52+D57+D61</f>
        <v>0.701372193432133</v>
      </c>
      <c r="E63" s="131"/>
      <c r="F63" s="132">
        <f>F30+F41+F48+F52+F57+F61</f>
        <v>1392.0624883583</v>
      </c>
      <c r="G63" s="132"/>
    </row>
    <row r="64" spans="1:7" ht="13.8">
      <c r="A64" s="124"/>
      <c r="B64" s="124"/>
      <c r="C64" s="124"/>
      <c r="D64" s="124"/>
      <c r="E64" s="124"/>
      <c r="F64" s="124"/>
      <c r="G64" s="124"/>
    </row>
    <row r="65" spans="1:7" ht="13.4" customHeight="1">
      <c r="A65" s="135" t="s">
        <v>205</v>
      </c>
      <c r="B65" s="135"/>
      <c r="C65" s="135"/>
      <c r="D65" s="135"/>
      <c r="E65" s="135"/>
      <c r="F65" s="136">
        <f>F19+F63</f>
        <v>3376.8324883583</v>
      </c>
      <c r="G65" s="136"/>
    </row>
    <row r="66" ht="13.4" customHeight="1"/>
    <row r="67" spans="1:7" ht="25.35" customHeight="1">
      <c r="A67" s="137" t="s">
        <v>206</v>
      </c>
      <c r="B67" s="137"/>
      <c r="C67" s="137"/>
      <c r="D67" s="137"/>
      <c r="E67" s="137"/>
      <c r="F67" s="137"/>
      <c r="G67" s="137"/>
    </row>
    <row r="1048504" ht="12.8"/>
    <row r="1048505" ht="12.8"/>
    <row r="1048506" ht="12.8"/>
    <row r="1048507" ht="12.8"/>
    <row r="1048508" ht="12.8"/>
    <row r="1048509" ht="12.8"/>
    <row r="1048510" ht="12.8"/>
    <row r="1048511" ht="12.8"/>
    <row r="1048512" ht="12.8"/>
    <row r="1048513" ht="12.8"/>
    <row r="1048514" ht="12.8"/>
    <row r="1048515" ht="12.8"/>
    <row r="1048516" ht="12.8"/>
    <row r="1048517" ht="12.8"/>
    <row r="1048518" ht="12.8"/>
    <row r="1048519" ht="12.8"/>
    <row r="1048520" ht="12.8"/>
    <row r="1048521" ht="12.8"/>
    <row r="1048522" ht="12.8"/>
    <row r="1048523" ht="12.8"/>
    <row r="1048524" ht="12.8"/>
    <row r="1048525" ht="12.8"/>
    <row r="1048526" ht="12.8"/>
    <row r="1048527" ht="12.8"/>
    <row r="1048528" ht="12.8"/>
    <row r="1048529" ht="12.8"/>
    <row r="1048530" ht="12.8"/>
    <row r="1048531" ht="12.8"/>
    <row r="1048532" ht="12.8"/>
    <row r="1048533" ht="12.8"/>
    <row r="1048534" ht="12.8"/>
    <row r="1048535" ht="12.8"/>
    <row r="1048536" ht="12.8"/>
    <row r="1048537" ht="12.8"/>
    <row r="1048538" ht="12.8"/>
    <row r="1048539" ht="12.8"/>
    <row r="1048540" ht="12.8"/>
    <row r="1048541" ht="12.8"/>
    <row r="1048542" ht="12.8"/>
    <row r="1048543" ht="12.8"/>
    <row r="1048544" ht="12.8"/>
    <row r="1048545" ht="12.8"/>
    <row r="1048546" ht="12.8"/>
    <row r="1048547" ht="12.8"/>
    <row r="1048548" ht="12.8"/>
    <row r="1048549" ht="12.8"/>
    <row r="1048550" ht="12.8"/>
    <row r="1048551" ht="12.8"/>
    <row r="1048552" ht="12.8"/>
    <row r="1048553" ht="12.8"/>
    <row r="1048554" ht="12.8"/>
    <row r="1048555" ht="12.8"/>
    <row r="1048556" ht="12.8"/>
    <row r="1048557" ht="12.8"/>
    <row r="1048558" ht="12.8"/>
    <row r="1048559" ht="12.8"/>
    <row r="1048560" ht="12.8"/>
    <row r="1048561" ht="12.8"/>
    <row r="1048562" ht="12.8"/>
    <row r="1048563" ht="12.8"/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133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4:G64"/>
    <mergeCell ref="A65:E65"/>
    <mergeCell ref="F65:G65"/>
    <mergeCell ref="A67:G67"/>
  </mergeCells>
  <printOptions/>
  <pageMargins left="0.7875" right="0.7875" top="0.394444444444444" bottom="0.411111111111111" header="0.511805555555555" footer="0.511805555555555"/>
  <pageSetup horizontalDpi="300" verticalDpi="300" orientation="portrait" paperSize="9" copie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60" workbookViewId="0" topLeftCell="A1">
      <selection activeCell="A1" sqref="A1"/>
    </sheetView>
  </sheetViews>
  <sheetFormatPr defaultColWidth="9.140625" defaultRowHeight="15"/>
  <cols>
    <col min="1" max="1" width="21.57421875" style="140" customWidth="1"/>
    <col min="2" max="2" width="22.421875" style="140" customWidth="1"/>
    <col min="3" max="3" width="20.421875" style="140" customWidth="1"/>
    <col min="4" max="4" width="9.7109375" style="140" customWidth="1"/>
    <col min="5" max="5" width="9.57421875" style="140" customWidth="1"/>
    <col min="6" max="6" width="33.00390625" style="140" customWidth="1"/>
    <col min="7" max="7" width="52.8515625" style="140" customWidth="1"/>
    <col min="8" max="8" width="7.00390625" style="140" customWidth="1"/>
    <col min="9" max="10" width="11.140625" style="140" customWidth="1"/>
    <col min="11" max="257" width="9.140625" style="140" customWidth="1"/>
  </cols>
  <sheetData>
    <row r="1" spans="1:7" ht="12.8" customHeight="1">
      <c r="A1" s="111" t="s">
        <v>146</v>
      </c>
      <c r="B1" s="111"/>
      <c r="C1" s="111"/>
      <c r="D1" s="111"/>
      <c r="E1" s="111"/>
      <c r="F1" s="111"/>
      <c r="G1" s="111"/>
    </row>
    <row r="2" spans="1:7" ht="12.8" customHeight="1">
      <c r="A2" s="111" t="s">
        <v>147</v>
      </c>
      <c r="B2" s="111"/>
      <c r="C2" s="111"/>
      <c r="D2" s="111"/>
      <c r="E2" s="111"/>
      <c r="F2" s="111"/>
      <c r="G2" s="111"/>
    </row>
    <row r="3" spans="1:7" ht="12.8" customHeight="1">
      <c r="A3" s="111" t="s">
        <v>148</v>
      </c>
      <c r="B3" s="111"/>
      <c r="C3" s="111"/>
      <c r="D3" s="111"/>
      <c r="E3" s="111"/>
      <c r="F3" s="111"/>
      <c r="G3" s="111"/>
    </row>
    <row r="4" spans="1:7" ht="12.8" customHeight="1">
      <c r="A4" s="111" t="s">
        <v>149</v>
      </c>
      <c r="B4" s="111"/>
      <c r="C4" s="111"/>
      <c r="D4" s="111"/>
      <c r="E4" s="111"/>
      <c r="F4" s="111"/>
      <c r="G4" s="111"/>
    </row>
    <row r="5" spans="1:7" ht="12.8" customHeight="1">
      <c r="A5" s="141"/>
      <c r="B5" s="142"/>
      <c r="C5" s="142"/>
      <c r="D5" s="142"/>
      <c r="E5" s="142"/>
      <c r="F5" s="142"/>
      <c r="G5" s="142"/>
    </row>
    <row r="6" spans="1:7" ht="15" customHeight="1">
      <c r="A6" s="143" t="s">
        <v>210</v>
      </c>
      <c r="B6" s="143"/>
      <c r="C6" s="143"/>
      <c r="D6" s="143"/>
      <c r="E6" s="143"/>
      <c r="F6" s="143"/>
      <c r="G6" s="143"/>
    </row>
    <row r="7" spans="1:7" ht="12">
      <c r="A7" s="143"/>
      <c r="B7" s="143"/>
      <c r="C7" s="143"/>
      <c r="D7" s="143"/>
      <c r="E7" s="143"/>
      <c r="F7" s="143"/>
      <c r="G7" s="143"/>
    </row>
    <row r="8" spans="1:7" ht="12">
      <c r="A8" s="143"/>
      <c r="B8" s="143"/>
      <c r="C8" s="143"/>
      <c r="D8" s="143"/>
      <c r="E8" s="143"/>
      <c r="F8" s="143"/>
      <c r="G8" s="143"/>
    </row>
    <row r="9" spans="1:7" ht="31.5" customHeight="1">
      <c r="A9" s="144" t="s">
        <v>211</v>
      </c>
      <c r="B9" s="144"/>
      <c r="C9" s="144"/>
      <c r="D9" s="144"/>
      <c r="E9" s="144"/>
      <c r="F9" s="144"/>
      <c r="G9" s="144"/>
    </row>
    <row r="10" spans="1:7" ht="27" customHeight="1">
      <c r="A10" s="145" t="s">
        <v>169</v>
      </c>
      <c r="B10" s="145"/>
      <c r="C10" s="145"/>
      <c r="D10" s="145"/>
      <c r="E10" s="145"/>
      <c r="F10" s="146" t="s">
        <v>212</v>
      </c>
      <c r="G10" s="146" t="s">
        <v>213</v>
      </c>
    </row>
    <row r="11" spans="1:7" ht="12" customHeight="1">
      <c r="A11" s="147" t="s">
        <v>170</v>
      </c>
      <c r="B11" s="147"/>
      <c r="C11" s="147"/>
      <c r="D11" s="148">
        <v>0.2</v>
      </c>
      <c r="E11" s="148"/>
      <c r="F11" s="148" t="s">
        <v>214</v>
      </c>
      <c r="G11" s="149" t="s">
        <v>215</v>
      </c>
    </row>
    <row r="12" spans="1:7" ht="12" customHeight="1">
      <c r="A12" s="147" t="s">
        <v>171</v>
      </c>
      <c r="B12" s="147"/>
      <c r="C12" s="147"/>
      <c r="D12" s="148">
        <v>0.08</v>
      </c>
      <c r="E12" s="148"/>
      <c r="F12" s="148" t="s">
        <v>214</v>
      </c>
      <c r="G12" s="149" t="s">
        <v>216</v>
      </c>
    </row>
    <row r="13" spans="1:7" ht="12" customHeight="1">
      <c r="A13" s="147" t="s">
        <v>172</v>
      </c>
      <c r="B13" s="147"/>
      <c r="C13" s="147"/>
      <c r="D13" s="148">
        <v>0.015</v>
      </c>
      <c r="E13" s="148"/>
      <c r="F13" s="148" t="s">
        <v>214</v>
      </c>
      <c r="G13" s="149" t="s">
        <v>217</v>
      </c>
    </row>
    <row r="14" spans="1:7" ht="12" customHeight="1">
      <c r="A14" s="147" t="s">
        <v>173</v>
      </c>
      <c r="B14" s="147"/>
      <c r="C14" s="147"/>
      <c r="D14" s="148">
        <v>0.01</v>
      </c>
      <c r="E14" s="148"/>
      <c r="F14" s="148" t="s">
        <v>214</v>
      </c>
      <c r="G14" s="149" t="s">
        <v>218</v>
      </c>
    </row>
    <row r="15" spans="1:7" ht="12" customHeight="1">
      <c r="A15" s="147" t="s">
        <v>174</v>
      </c>
      <c r="B15" s="147"/>
      <c r="C15" s="147"/>
      <c r="D15" s="148">
        <v>0.002</v>
      </c>
      <c r="E15" s="148"/>
      <c r="F15" s="148" t="s">
        <v>214</v>
      </c>
      <c r="G15" s="149" t="s">
        <v>219</v>
      </c>
    </row>
    <row r="16" spans="1:7" ht="12" customHeight="1">
      <c r="A16" s="147" t="s">
        <v>175</v>
      </c>
      <c r="B16" s="147"/>
      <c r="C16" s="147"/>
      <c r="D16" s="148">
        <v>0.006</v>
      </c>
      <c r="E16" s="148"/>
      <c r="F16" s="148" t="s">
        <v>214</v>
      </c>
      <c r="G16" s="149" t="s">
        <v>220</v>
      </c>
    </row>
    <row r="17" spans="1:7" ht="12" customHeight="1">
      <c r="A17" s="147" t="s">
        <v>176</v>
      </c>
      <c r="B17" s="147">
        <v>0.025</v>
      </c>
      <c r="C17" s="147"/>
      <c r="D17" s="148">
        <v>0.025</v>
      </c>
      <c r="E17" s="148"/>
      <c r="F17" s="148" t="s">
        <v>214</v>
      </c>
      <c r="G17" s="149" t="s">
        <v>221</v>
      </c>
    </row>
    <row r="18" spans="1:5" ht="12" customHeight="1">
      <c r="A18" s="150" t="s">
        <v>177</v>
      </c>
      <c r="B18" s="150"/>
      <c r="C18" s="150"/>
      <c r="D18" s="151">
        <f>SUM(D11:E17)</f>
        <v>0.338</v>
      </c>
      <c r="E18" s="151"/>
    </row>
    <row r="19" spans="1:7" ht="12" customHeight="1">
      <c r="A19" s="152"/>
      <c r="B19" s="152"/>
      <c r="C19" s="152"/>
      <c r="D19" s="152"/>
      <c r="E19" s="152"/>
      <c r="F19" s="152"/>
      <c r="G19" s="152"/>
    </row>
    <row r="20" spans="1:7" ht="26.25" customHeight="1">
      <c r="A20" s="145" t="s">
        <v>178</v>
      </c>
      <c r="B20" s="145"/>
      <c r="C20" s="145"/>
      <c r="D20" s="145"/>
      <c r="E20" s="145"/>
      <c r="F20" s="153" t="s">
        <v>212</v>
      </c>
      <c r="G20" s="153" t="s">
        <v>213</v>
      </c>
    </row>
    <row r="21" spans="1:7" ht="12" customHeight="1">
      <c r="A21" s="147" t="s">
        <v>179</v>
      </c>
      <c r="B21" s="147"/>
      <c r="C21" s="147"/>
      <c r="D21" s="148">
        <f>(1/12)</f>
        <v>0.0833333333333333</v>
      </c>
      <c r="E21" s="148"/>
      <c r="F21" s="154" t="s">
        <v>222</v>
      </c>
      <c r="G21" s="155" t="s">
        <v>223</v>
      </c>
    </row>
    <row r="22" spans="1:7" ht="12" customHeight="1">
      <c r="A22" s="147" t="s">
        <v>180</v>
      </c>
      <c r="B22" s="147"/>
      <c r="C22" s="147"/>
      <c r="D22" s="148">
        <f>(1+1/3)/12</f>
        <v>0.111111111111111</v>
      </c>
      <c r="E22" s="148"/>
      <c r="F22" s="148" t="s">
        <v>224</v>
      </c>
      <c r="G22" s="149" t="s">
        <v>225</v>
      </c>
    </row>
    <row r="23" spans="1:7" ht="12" customHeight="1">
      <c r="A23" s="147" t="s">
        <v>226</v>
      </c>
      <c r="B23" s="147"/>
      <c r="C23" s="147"/>
      <c r="D23" s="148">
        <f>7/30/12</f>
        <v>0.0194444444444444</v>
      </c>
      <c r="E23" s="148"/>
      <c r="F23" s="148" t="s">
        <v>227</v>
      </c>
      <c r="G23" s="149" t="s">
        <v>228</v>
      </c>
    </row>
    <row r="24" spans="1:7" ht="12" customHeight="1">
      <c r="A24" s="147" t="s">
        <v>229</v>
      </c>
      <c r="B24" s="147"/>
      <c r="C24" s="147"/>
      <c r="D24" s="148">
        <f>5/30/12</f>
        <v>0.0138888888888889</v>
      </c>
      <c r="E24" s="148"/>
      <c r="F24" s="148" t="s">
        <v>230</v>
      </c>
      <c r="G24" s="149" t="s">
        <v>231</v>
      </c>
    </row>
    <row r="25" spans="1:7" ht="12" customHeight="1">
      <c r="A25" s="147" t="s">
        <v>232</v>
      </c>
      <c r="B25" s="147"/>
      <c r="C25" s="147"/>
      <c r="D25" s="148">
        <f>15/30/12*0.08</f>
        <v>0.00333333333333333</v>
      </c>
      <c r="E25" s="148"/>
      <c r="F25" s="148" t="s">
        <v>233</v>
      </c>
      <c r="G25" s="149" t="s">
        <v>234</v>
      </c>
    </row>
    <row r="26" spans="1:7" ht="12" customHeight="1">
      <c r="A26" s="147" t="s">
        <v>235</v>
      </c>
      <c r="B26" s="147"/>
      <c r="C26" s="147"/>
      <c r="D26" s="148">
        <f>1/30/12</f>
        <v>0.00277777777777778</v>
      </c>
      <c r="E26" s="148"/>
      <c r="F26" s="148" t="s">
        <v>236</v>
      </c>
      <c r="G26" s="149" t="s">
        <v>237</v>
      </c>
    </row>
    <row r="27" spans="1:7" ht="12" customHeight="1">
      <c r="A27" s="147" t="s">
        <v>238</v>
      </c>
      <c r="B27" s="147">
        <v>0.025</v>
      </c>
      <c r="C27" s="147"/>
      <c r="D27" s="148">
        <f>0.11111*0.02*0.333</f>
        <v>0.0007399926</v>
      </c>
      <c r="E27" s="148"/>
      <c r="F27" s="148" t="s">
        <v>239</v>
      </c>
      <c r="G27" s="149" t="s">
        <v>240</v>
      </c>
    </row>
    <row r="28" spans="1:7" ht="12" customHeight="1">
      <c r="A28" s="147" t="s">
        <v>241</v>
      </c>
      <c r="B28" s="147"/>
      <c r="C28" s="147"/>
      <c r="D28" s="148">
        <f>5/30/12*0.015</f>
        <v>0.000208333333333333</v>
      </c>
      <c r="E28" s="148"/>
      <c r="F28" s="148" t="s">
        <v>242</v>
      </c>
      <c r="G28" s="149" t="s">
        <v>243</v>
      </c>
    </row>
    <row r="29" spans="1:6" ht="12" customHeight="1">
      <c r="A29" s="156" t="s">
        <v>187</v>
      </c>
      <c r="B29" s="156"/>
      <c r="C29" s="156"/>
      <c r="D29" s="157">
        <f>SUM(D21:E28)</f>
        <v>0.234837214822222</v>
      </c>
      <c r="E29" s="157"/>
      <c r="F29" s="158"/>
    </row>
    <row r="30" spans="1:7" ht="12" customHeight="1">
      <c r="A30" s="159" t="s">
        <v>244</v>
      </c>
      <c r="B30" s="159"/>
      <c r="C30" s="159"/>
      <c r="D30" s="159"/>
      <c r="E30" s="159"/>
      <c r="F30" s="159"/>
      <c r="G30" s="159"/>
    </row>
    <row r="31" spans="1:7" ht="12" customHeight="1">
      <c r="A31" s="160" t="s">
        <v>245</v>
      </c>
      <c r="B31" s="160"/>
      <c r="C31" s="160"/>
      <c r="D31" s="160"/>
      <c r="E31" s="160"/>
      <c r="F31" s="160"/>
      <c r="G31" s="160"/>
    </row>
    <row r="32" spans="1:7" ht="12" customHeight="1">
      <c r="A32" s="160" t="s">
        <v>246</v>
      </c>
      <c r="B32" s="160"/>
      <c r="C32" s="160"/>
      <c r="D32" s="160"/>
      <c r="E32" s="160"/>
      <c r="F32" s="160"/>
      <c r="G32" s="160"/>
    </row>
    <row r="33" spans="1:7" ht="12" customHeight="1">
      <c r="A33" s="161" t="s">
        <v>247</v>
      </c>
      <c r="B33" s="161"/>
      <c r="C33" s="161"/>
      <c r="D33" s="161"/>
      <c r="E33" s="161"/>
      <c r="F33" s="161"/>
      <c r="G33" s="161"/>
    </row>
    <row r="34" spans="1:7" ht="12" customHeight="1">
      <c r="A34" s="161" t="s">
        <v>248</v>
      </c>
      <c r="B34" s="161"/>
      <c r="C34" s="161"/>
      <c r="D34" s="161"/>
      <c r="E34" s="161"/>
      <c r="F34" s="161"/>
      <c r="G34" s="161"/>
    </row>
    <row r="35" spans="1:7" ht="12" customHeight="1">
      <c r="A35" s="162" t="s">
        <v>249</v>
      </c>
      <c r="B35" s="162"/>
      <c r="C35" s="162"/>
      <c r="D35" s="162"/>
      <c r="E35" s="162"/>
      <c r="F35" s="162"/>
      <c r="G35" s="162"/>
    </row>
    <row r="36" spans="1:7" ht="12" customHeight="1">
      <c r="A36" s="152"/>
      <c r="B36" s="152"/>
      <c r="C36" s="152"/>
      <c r="D36" s="152"/>
      <c r="E36" s="152"/>
      <c r="F36" s="152"/>
      <c r="G36" s="152"/>
    </row>
    <row r="37" spans="1:7" ht="25.5" customHeight="1">
      <c r="A37" s="145" t="s">
        <v>188</v>
      </c>
      <c r="B37" s="145"/>
      <c r="C37" s="145"/>
      <c r="D37" s="145"/>
      <c r="E37" s="145"/>
      <c r="F37" s="146" t="s">
        <v>212</v>
      </c>
      <c r="G37" s="146" t="s">
        <v>213</v>
      </c>
    </row>
    <row r="38" spans="1:7" ht="12" customHeight="1">
      <c r="A38" s="147" t="s">
        <v>250</v>
      </c>
      <c r="B38" s="147"/>
      <c r="C38" s="147"/>
      <c r="D38" s="128">
        <f>0.05*(1/12)</f>
        <v>0.00416666666666667</v>
      </c>
      <c r="E38" s="128"/>
      <c r="F38" s="128" t="s">
        <v>251</v>
      </c>
      <c r="G38" s="149" t="s">
        <v>252</v>
      </c>
    </row>
    <row r="39" spans="1:7" ht="12" customHeight="1">
      <c r="A39" s="147" t="s">
        <v>253</v>
      </c>
      <c r="B39" s="147"/>
      <c r="C39" s="147"/>
      <c r="D39" s="128">
        <f>0.02*(1/12)</f>
        <v>0.00166666666666667</v>
      </c>
      <c r="E39" s="128"/>
      <c r="F39" s="128" t="s">
        <v>254</v>
      </c>
      <c r="G39" s="149" t="s">
        <v>255</v>
      </c>
    </row>
    <row r="40" spans="1:7" ht="12" customHeight="1">
      <c r="A40" s="127" t="s">
        <v>256</v>
      </c>
      <c r="B40" s="127"/>
      <c r="C40" s="127"/>
      <c r="D40" s="128">
        <f>1*0.4*0.08</f>
        <v>0.032</v>
      </c>
      <c r="E40" s="128"/>
      <c r="F40" s="128" t="s">
        <v>257</v>
      </c>
      <c r="G40" s="149" t="s">
        <v>258</v>
      </c>
    </row>
    <row r="41" spans="1:7" ht="12.75" customHeight="1">
      <c r="A41" s="127" t="s">
        <v>259</v>
      </c>
      <c r="B41" s="127"/>
      <c r="C41" s="127"/>
      <c r="D41" s="128">
        <f>1*0.1*0.08</f>
        <v>0.008</v>
      </c>
      <c r="E41" s="128"/>
      <c r="F41" s="128" t="s">
        <v>260</v>
      </c>
      <c r="G41" s="149" t="s">
        <v>261</v>
      </c>
    </row>
    <row r="42" spans="1:7" ht="12" customHeight="1">
      <c r="A42" s="156" t="s">
        <v>193</v>
      </c>
      <c r="B42" s="156"/>
      <c r="C42" s="156"/>
      <c r="D42" s="157">
        <f>SUM(D38:E41)</f>
        <v>0.0458333333333333</v>
      </c>
      <c r="E42" s="157"/>
      <c r="F42" s="158"/>
      <c r="G42" s="158"/>
    </row>
    <row r="43" spans="1:7" ht="12" customHeight="1">
      <c r="A43" s="159" t="s">
        <v>262</v>
      </c>
      <c r="B43" s="159"/>
      <c r="C43" s="159"/>
      <c r="D43" s="159"/>
      <c r="E43" s="159"/>
      <c r="F43" s="159"/>
      <c r="G43" s="159"/>
    </row>
    <row r="44" spans="1:7" ht="12" customHeight="1">
      <c r="A44" s="160" t="s">
        <v>263</v>
      </c>
      <c r="B44" s="160"/>
      <c r="C44" s="160"/>
      <c r="D44" s="160"/>
      <c r="E44" s="160"/>
      <c r="F44" s="160"/>
      <c r="G44" s="160"/>
    </row>
    <row r="45" spans="1:7" ht="12" customHeight="1">
      <c r="A45" s="160" t="s">
        <v>264</v>
      </c>
      <c r="B45" s="160"/>
      <c r="C45" s="160"/>
      <c r="D45" s="160"/>
      <c r="E45" s="160"/>
      <c r="F45" s="160"/>
      <c r="G45" s="160"/>
    </row>
    <row r="46" spans="1:7" ht="12" customHeight="1">
      <c r="A46" s="162" t="s">
        <v>265</v>
      </c>
      <c r="B46" s="162"/>
      <c r="C46" s="162"/>
      <c r="D46" s="162"/>
      <c r="E46" s="162"/>
      <c r="F46" s="162"/>
      <c r="G46" s="162"/>
    </row>
    <row r="47" spans="1:7" ht="12" customHeight="1">
      <c r="A47" s="163"/>
      <c r="B47" s="163"/>
      <c r="C47" s="163"/>
      <c r="D47" s="163"/>
      <c r="E47" s="163"/>
      <c r="F47" s="163"/>
      <c r="G47" s="163"/>
    </row>
    <row r="48" spans="1:7" ht="21.75" customHeight="1">
      <c r="A48" s="150" t="s">
        <v>194</v>
      </c>
      <c r="B48" s="150"/>
      <c r="C48" s="150"/>
      <c r="D48" s="150"/>
      <c r="E48" s="150"/>
      <c r="F48" s="146" t="s">
        <v>212</v>
      </c>
      <c r="G48" s="146" t="s">
        <v>213</v>
      </c>
    </row>
    <row r="49" spans="1:7" ht="12" customHeight="1">
      <c r="A49" s="147" t="s">
        <v>195</v>
      </c>
      <c r="B49" s="147"/>
      <c r="C49" s="147"/>
      <c r="D49" s="148">
        <f>D18*D29</f>
        <v>0.0793749786099111</v>
      </c>
      <c r="E49" s="148"/>
      <c r="F49" s="148" t="s">
        <v>266</v>
      </c>
      <c r="G49" s="149" t="s">
        <v>267</v>
      </c>
    </row>
    <row r="50" spans="1:7" ht="12" customHeight="1">
      <c r="A50" s="150" t="s">
        <v>196</v>
      </c>
      <c r="B50" s="150"/>
      <c r="C50" s="150"/>
      <c r="D50" s="151">
        <f>SUM(D49:E49)</f>
        <v>0.0793749786099111</v>
      </c>
      <c r="E50" s="151"/>
      <c r="F50" s="158"/>
      <c r="G50" s="158"/>
    </row>
    <row r="51" spans="1:7" ht="12" customHeight="1">
      <c r="A51" s="124"/>
      <c r="B51" s="124"/>
      <c r="C51" s="124"/>
      <c r="D51" s="124"/>
      <c r="E51" s="124"/>
      <c r="F51" s="158"/>
      <c r="G51" s="158"/>
    </row>
    <row r="52" spans="1:7" ht="21" customHeight="1">
      <c r="A52" s="145" t="s">
        <v>197</v>
      </c>
      <c r="B52" s="145"/>
      <c r="C52" s="145"/>
      <c r="D52" s="145"/>
      <c r="E52" s="145"/>
      <c r="F52" s="146" t="s">
        <v>212</v>
      </c>
      <c r="G52" s="146" t="s">
        <v>213</v>
      </c>
    </row>
    <row r="53" spans="1:7" ht="12" customHeight="1">
      <c r="A53" s="147" t="s">
        <v>268</v>
      </c>
      <c r="B53" s="147"/>
      <c r="C53" s="147"/>
      <c r="D53" s="128">
        <f>0.08*0.00417</f>
        <v>0.0003336</v>
      </c>
      <c r="E53" s="128"/>
      <c r="F53" s="164" t="s">
        <v>269</v>
      </c>
      <c r="G53" s="149" t="s">
        <v>270</v>
      </c>
    </row>
    <row r="54" spans="1:7" ht="27" customHeight="1">
      <c r="A54" s="147" t="s">
        <v>271</v>
      </c>
      <c r="B54" s="147"/>
      <c r="C54" s="147"/>
      <c r="D54" s="128">
        <f>0.08*0.0033</f>
        <v>0.000264</v>
      </c>
      <c r="E54" s="128"/>
      <c r="F54" s="128" t="s">
        <v>272</v>
      </c>
      <c r="G54" s="165" t="s">
        <v>273</v>
      </c>
    </row>
    <row r="55" spans="1:7" ht="12" customHeight="1">
      <c r="A55" s="156" t="s">
        <v>200</v>
      </c>
      <c r="B55" s="156"/>
      <c r="C55" s="156"/>
      <c r="D55" s="157">
        <f>SUM(D53:E54)</f>
        <v>0.0005976</v>
      </c>
      <c r="E55" s="157"/>
      <c r="F55" s="158"/>
      <c r="G55" s="158"/>
    </row>
    <row r="56" spans="1:7" ht="27.75" customHeight="1">
      <c r="A56" s="166" t="s">
        <v>274</v>
      </c>
      <c r="B56" s="166"/>
      <c r="C56" s="166"/>
      <c r="D56" s="166"/>
      <c r="E56" s="166"/>
      <c r="F56" s="166"/>
      <c r="G56" s="166"/>
    </row>
    <row r="57" spans="1:7" ht="12">
      <c r="A57" s="163"/>
      <c r="B57" s="163"/>
      <c r="C57" s="163"/>
      <c r="D57" s="163"/>
      <c r="E57" s="163"/>
      <c r="F57" s="163"/>
      <c r="G57" s="163"/>
    </row>
    <row r="58" spans="1:7" ht="23.25" customHeight="1">
      <c r="A58" s="145" t="s">
        <v>201</v>
      </c>
      <c r="B58" s="145"/>
      <c r="C58" s="145"/>
      <c r="D58" s="145"/>
      <c r="E58" s="145"/>
      <c r="F58" s="146" t="s">
        <v>212</v>
      </c>
      <c r="G58" s="146" t="s">
        <v>213</v>
      </c>
    </row>
    <row r="59" spans="1:7" ht="87.75" customHeight="1">
      <c r="A59" s="127" t="s">
        <v>202</v>
      </c>
      <c r="B59" s="127"/>
      <c r="C59" s="127"/>
      <c r="D59" s="128">
        <f>0.378*(13/12)*(4/12)*0.02</f>
        <v>0.00273</v>
      </c>
      <c r="E59" s="128"/>
      <c r="F59" s="128" t="s">
        <v>275</v>
      </c>
      <c r="G59" s="167" t="s">
        <v>276</v>
      </c>
    </row>
    <row r="60" spans="1:5" ht="12" customHeight="1">
      <c r="A60" s="150" t="s">
        <v>203</v>
      </c>
      <c r="B60" s="150"/>
      <c r="C60" s="150"/>
      <c r="D60" s="131">
        <f>SUM(D59:E59)</f>
        <v>0.00273</v>
      </c>
      <c r="E60" s="131"/>
    </row>
    <row r="61" spans="1:5" ht="12" customHeight="1">
      <c r="A61" s="168"/>
      <c r="B61" s="168"/>
      <c r="C61" s="168"/>
      <c r="D61" s="168"/>
      <c r="E61" s="168"/>
    </row>
    <row r="62" spans="1:5" ht="12" customHeight="1">
      <c r="A62" s="150" t="s">
        <v>204</v>
      </c>
      <c r="B62" s="150"/>
      <c r="C62" s="150"/>
      <c r="D62" s="151">
        <f>D18+D29+D42+D50+D55+D60</f>
        <v>0.701373126765467</v>
      </c>
      <c r="E62" s="151"/>
    </row>
    <row r="63" spans="1:5" ht="13.5" customHeight="1">
      <c r="A63" s="169"/>
      <c r="B63" s="169"/>
      <c r="C63" s="169"/>
      <c r="D63" s="169"/>
      <c r="E63" s="169"/>
    </row>
    <row r="1048576" ht="12.8"/>
  </sheetData>
  <mergeCells count="90">
    <mergeCell ref="A1:G1"/>
    <mergeCell ref="A2:G2"/>
    <mergeCell ref="A3:G3"/>
    <mergeCell ref="A4:G4"/>
    <mergeCell ref="A6:G8"/>
    <mergeCell ref="A9:G9"/>
    <mergeCell ref="A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G19"/>
    <mergeCell ref="A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G30"/>
    <mergeCell ref="A31:G31"/>
    <mergeCell ref="A32:G32"/>
    <mergeCell ref="A33:G33"/>
    <mergeCell ref="A34:G34"/>
    <mergeCell ref="A35:G35"/>
    <mergeCell ref="A36:G36"/>
    <mergeCell ref="A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G43"/>
    <mergeCell ref="A44:G44"/>
    <mergeCell ref="A45:G45"/>
    <mergeCell ref="A46:G46"/>
    <mergeCell ref="A47:G47"/>
    <mergeCell ref="A48:E48"/>
    <mergeCell ref="A49:C49"/>
    <mergeCell ref="D49:E49"/>
    <mergeCell ref="A50:C50"/>
    <mergeCell ref="D50:E50"/>
    <mergeCell ref="A51:E51"/>
    <mergeCell ref="A52:E52"/>
    <mergeCell ref="A53:C53"/>
    <mergeCell ref="D53:E53"/>
    <mergeCell ref="A54:C54"/>
    <mergeCell ref="D54:E54"/>
    <mergeCell ref="A55:C55"/>
    <mergeCell ref="D55:E55"/>
    <mergeCell ref="A56:G56"/>
    <mergeCell ref="A57:G57"/>
    <mergeCell ref="A58:E58"/>
    <mergeCell ref="A59:C59"/>
    <mergeCell ref="D59:E59"/>
    <mergeCell ref="A60:C60"/>
    <mergeCell ref="D60:E60"/>
    <mergeCell ref="A61:E61"/>
    <mergeCell ref="A62:C62"/>
    <mergeCell ref="D62:E62"/>
    <mergeCell ref="A63:E63"/>
  </mergeCells>
  <printOptions/>
  <pageMargins left="0.7875" right="0.7875" top="0.390972222222222" bottom="0.315972222222222" header="0.511805555555555" footer="0.511805555555555"/>
  <pageSetup horizontalDpi="300" verticalDpi="300" orientation="landscape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60" workbookViewId="0" topLeftCell="A1">
      <selection activeCell="A1" sqref="A1"/>
    </sheetView>
  </sheetViews>
  <sheetFormatPr defaultColWidth="8.7109375" defaultRowHeight="15"/>
  <cols>
    <col min="1" max="1" width="5.57421875" style="0" customWidth="1"/>
    <col min="2" max="2" width="47.28125" style="0" customWidth="1"/>
    <col min="3" max="3" width="15.8515625" style="0" customWidth="1"/>
    <col min="4" max="4" width="17.8515625" style="0" customWidth="1"/>
    <col min="5" max="5" width="15.8515625" style="0" customWidth="1"/>
    <col min="7" max="7" width="20.57421875" style="0" customWidth="1"/>
  </cols>
  <sheetData>
    <row r="1" spans="1:5" ht="15.75">
      <c r="A1" s="170" t="s">
        <v>277</v>
      </c>
      <c r="B1" s="170"/>
      <c r="C1" s="170"/>
      <c r="D1" s="170"/>
      <c r="E1" s="170"/>
    </row>
    <row r="2" spans="1:5" ht="15.75">
      <c r="A2" s="171"/>
      <c r="B2" s="171"/>
      <c r="C2" s="171"/>
      <c r="D2" s="171"/>
      <c r="E2" s="171"/>
    </row>
    <row r="3" spans="1:5" ht="15.65" customHeight="1">
      <c r="A3" s="172" t="s">
        <v>278</v>
      </c>
      <c r="B3" s="172"/>
      <c r="C3" s="172"/>
      <c r="D3" s="172"/>
      <c r="E3" s="172"/>
    </row>
    <row r="4" spans="1:5" ht="15.75">
      <c r="A4" s="171" t="s">
        <v>279</v>
      </c>
      <c r="B4" s="171"/>
      <c r="C4" s="171"/>
      <c r="D4" s="171"/>
      <c r="E4" s="171"/>
    </row>
    <row r="5" spans="1:5" ht="15.75">
      <c r="A5" s="171"/>
      <c r="B5" s="171"/>
      <c r="C5" s="171"/>
      <c r="D5" s="171"/>
      <c r="E5" s="171"/>
    </row>
    <row r="6" spans="1:5" ht="13.8">
      <c r="A6" s="173" t="s">
        <v>280</v>
      </c>
      <c r="B6" s="174" t="s">
        <v>281</v>
      </c>
      <c r="C6" s="174" t="s">
        <v>282</v>
      </c>
      <c r="D6" s="174" t="s">
        <v>283</v>
      </c>
      <c r="E6" s="174" t="s">
        <v>284</v>
      </c>
    </row>
    <row r="7" spans="1:5" ht="15">
      <c r="A7" s="175">
        <v>1</v>
      </c>
      <c r="B7" s="176" t="s">
        <v>285</v>
      </c>
      <c r="C7" s="177">
        <v>128</v>
      </c>
      <c r="D7" s="178">
        <f>ROUND((C7+C8+C9+C10)/4,2)</f>
        <v>125.75</v>
      </c>
      <c r="E7" s="179">
        <v>58</v>
      </c>
    </row>
    <row r="8" spans="1:7" ht="15">
      <c r="A8" s="175">
        <v>2</v>
      </c>
      <c r="B8" s="176" t="s">
        <v>286</v>
      </c>
      <c r="C8" s="177">
        <v>130</v>
      </c>
      <c r="D8" s="178"/>
      <c r="E8" s="179"/>
      <c r="G8" s="180"/>
    </row>
    <row r="9" spans="1:5" ht="15">
      <c r="A9" s="175">
        <v>3</v>
      </c>
      <c r="B9" s="176" t="s">
        <v>287</v>
      </c>
      <c r="C9" s="177">
        <v>120</v>
      </c>
      <c r="D9" s="178"/>
      <c r="E9" s="179"/>
    </row>
    <row r="10" spans="1:5" ht="15">
      <c r="A10" s="175">
        <v>4</v>
      </c>
      <c r="B10" s="176" t="s">
        <v>288</v>
      </c>
      <c r="C10" s="177">
        <v>125</v>
      </c>
      <c r="D10" s="178"/>
      <c r="E10" s="179"/>
    </row>
    <row r="11" spans="1:5" ht="15">
      <c r="A11" s="171"/>
      <c r="B11" s="171"/>
      <c r="C11" s="171"/>
      <c r="D11" s="171"/>
      <c r="E11" s="171"/>
    </row>
    <row r="12" spans="1:5" ht="15">
      <c r="A12" s="181" t="s">
        <v>289</v>
      </c>
      <c r="B12" s="171"/>
      <c r="C12" s="171"/>
      <c r="D12" s="171"/>
      <c r="E12" s="171"/>
    </row>
    <row r="13" spans="1:5" ht="15.65">
      <c r="A13" s="182" t="s">
        <v>290</v>
      </c>
      <c r="B13" s="171"/>
      <c r="C13" s="171"/>
      <c r="D13" s="171"/>
      <c r="E13" s="171"/>
    </row>
    <row r="14" spans="1:5" ht="15">
      <c r="A14" s="171"/>
      <c r="B14" s="171"/>
      <c r="C14" s="171"/>
      <c r="D14" s="171"/>
      <c r="E14" s="171"/>
    </row>
    <row r="15" spans="1:5" ht="13.8">
      <c r="A15" s="173" t="s">
        <v>280</v>
      </c>
      <c r="B15" s="174" t="s">
        <v>281</v>
      </c>
      <c r="C15" s="174" t="s">
        <v>282</v>
      </c>
      <c r="D15" s="174" t="s">
        <v>283</v>
      </c>
      <c r="E15" s="174" t="s">
        <v>284</v>
      </c>
    </row>
    <row r="16" spans="1:5" ht="15">
      <c r="A16" s="175">
        <v>1</v>
      </c>
      <c r="B16" s="176" t="s">
        <v>285</v>
      </c>
      <c r="C16" s="177">
        <v>17.9</v>
      </c>
      <c r="D16" s="178">
        <f>ROUND((C16+C17+C18+C19)/4,2)</f>
        <v>17.64</v>
      </c>
      <c r="E16" s="179">
        <v>58</v>
      </c>
    </row>
    <row r="17" spans="1:7" ht="15">
      <c r="A17" s="175">
        <v>2</v>
      </c>
      <c r="B17" s="176" t="s">
        <v>286</v>
      </c>
      <c r="C17" s="177">
        <v>17.9</v>
      </c>
      <c r="D17" s="178"/>
      <c r="E17" s="179"/>
      <c r="G17" s="180"/>
    </row>
    <row r="18" spans="1:5" ht="15">
      <c r="A18" s="175">
        <v>3</v>
      </c>
      <c r="B18" s="176" t="s">
        <v>287</v>
      </c>
      <c r="C18" s="177">
        <v>18</v>
      </c>
      <c r="D18" s="178"/>
      <c r="E18" s="179"/>
    </row>
    <row r="19" spans="1:5" ht="15">
      <c r="A19" s="175">
        <v>4</v>
      </c>
      <c r="B19" s="176" t="s">
        <v>288</v>
      </c>
      <c r="C19" s="177">
        <v>16.75</v>
      </c>
      <c r="D19" s="178"/>
      <c r="E19" s="179"/>
    </row>
    <row r="20" spans="1:5" s="188" customFormat="1" ht="15">
      <c r="A20" s="183"/>
      <c r="B20" s="184"/>
      <c r="C20" s="185"/>
      <c r="D20" s="186"/>
      <c r="E20" s="187"/>
    </row>
    <row r="21" spans="1:5" ht="15">
      <c r="A21" s="189"/>
      <c r="B21" s="190"/>
      <c r="C21" s="185"/>
      <c r="D21" s="186"/>
      <c r="E21" s="187"/>
    </row>
    <row r="22" spans="1:5" ht="15">
      <c r="A22" s="171"/>
      <c r="B22" s="171"/>
      <c r="C22" s="171"/>
      <c r="D22" s="171"/>
      <c r="E22" s="171"/>
    </row>
    <row r="23" spans="1:5" ht="15">
      <c r="A23" s="191" t="s">
        <v>291</v>
      </c>
      <c r="B23" s="191"/>
      <c r="C23" s="191"/>
      <c r="D23" s="171"/>
      <c r="E23" s="171"/>
    </row>
    <row r="24" spans="1:5" ht="15.65">
      <c r="A24" s="182" t="s">
        <v>290</v>
      </c>
      <c r="B24" s="171"/>
      <c r="C24" s="171"/>
      <c r="D24" s="171"/>
      <c r="E24" s="171"/>
    </row>
    <row r="25" spans="1:5" ht="15">
      <c r="A25" s="171"/>
      <c r="B25" s="171"/>
      <c r="C25" s="171"/>
      <c r="D25" s="171"/>
      <c r="E25" s="171"/>
    </row>
    <row r="26" spans="1:5" ht="13.8">
      <c r="A26" s="173" t="s">
        <v>280</v>
      </c>
      <c r="B26" s="174" t="s">
        <v>281</v>
      </c>
      <c r="C26" s="174" t="s">
        <v>282</v>
      </c>
      <c r="D26" s="174" t="s">
        <v>283</v>
      </c>
      <c r="E26" s="174" t="s">
        <v>284</v>
      </c>
    </row>
    <row r="27" spans="1:5" ht="15">
      <c r="A27" s="175">
        <v>1</v>
      </c>
      <c r="B27" s="176" t="s">
        <v>285</v>
      </c>
      <c r="C27" s="177">
        <v>10</v>
      </c>
      <c r="D27" s="178">
        <f>ROUND((C27+C28+C29+C30)/4,2)</f>
        <v>9.53</v>
      </c>
      <c r="E27" s="179">
        <v>58</v>
      </c>
    </row>
    <row r="28" spans="1:7" ht="15">
      <c r="A28" s="175">
        <v>2</v>
      </c>
      <c r="B28" s="176" t="s">
        <v>286</v>
      </c>
      <c r="C28" s="177">
        <v>9.25</v>
      </c>
      <c r="D28" s="178"/>
      <c r="E28" s="179"/>
      <c r="G28" s="180"/>
    </row>
    <row r="29" spans="1:5" ht="15">
      <c r="A29" s="175">
        <v>3</v>
      </c>
      <c r="B29" s="176" t="s">
        <v>287</v>
      </c>
      <c r="C29" s="177">
        <v>9.5</v>
      </c>
      <c r="D29" s="178"/>
      <c r="E29" s="179"/>
    </row>
    <row r="30" spans="1:5" ht="15">
      <c r="A30" s="175">
        <v>4</v>
      </c>
      <c r="B30" s="176" t="s">
        <v>288</v>
      </c>
      <c r="C30" s="177">
        <v>9.35</v>
      </c>
      <c r="D30" s="178"/>
      <c r="E30" s="179"/>
    </row>
    <row r="31" spans="1:5" ht="15">
      <c r="A31" s="171"/>
      <c r="B31" s="171"/>
      <c r="C31" s="171"/>
      <c r="D31" s="171"/>
      <c r="E31" s="171"/>
    </row>
    <row r="32" spans="1:5" ht="15">
      <c r="A32" s="191" t="s">
        <v>292</v>
      </c>
      <c r="B32" s="191"/>
      <c r="C32" s="191"/>
      <c r="D32" s="171"/>
      <c r="E32" s="171"/>
    </row>
    <row r="33" spans="1:5" ht="15.65">
      <c r="A33" s="182" t="s">
        <v>290</v>
      </c>
      <c r="B33" s="171"/>
      <c r="C33" s="171"/>
      <c r="D33" s="171"/>
      <c r="E33" s="171"/>
    </row>
    <row r="34" spans="1:5" ht="15">
      <c r="A34" s="171"/>
      <c r="B34" s="171"/>
      <c r="C34" s="171"/>
      <c r="D34" s="171"/>
      <c r="E34" s="171"/>
    </row>
    <row r="35" spans="1:5" ht="13.8">
      <c r="A35" s="173" t="s">
        <v>280</v>
      </c>
      <c r="B35" s="174" t="s">
        <v>281</v>
      </c>
      <c r="C35" s="174" t="s">
        <v>282</v>
      </c>
      <c r="D35" s="174" t="s">
        <v>283</v>
      </c>
      <c r="E35" s="174" t="s">
        <v>284</v>
      </c>
    </row>
    <row r="36" spans="1:5" ht="15">
      <c r="A36" s="175">
        <v>1</v>
      </c>
      <c r="B36" s="176" t="s">
        <v>285</v>
      </c>
      <c r="C36" s="177">
        <v>229</v>
      </c>
      <c r="D36" s="178">
        <f>ROUND((C36+C37+C38+C39)/4,2)</f>
        <v>234.63</v>
      </c>
      <c r="E36" s="179">
        <v>10</v>
      </c>
    </row>
    <row r="37" spans="1:7" ht="15">
      <c r="A37" s="175">
        <v>2</v>
      </c>
      <c r="B37" s="176" t="s">
        <v>286</v>
      </c>
      <c r="C37" s="177">
        <v>240</v>
      </c>
      <c r="D37" s="178"/>
      <c r="E37" s="179"/>
      <c r="G37" s="180"/>
    </row>
    <row r="38" spans="1:5" ht="15">
      <c r="A38" s="175">
        <v>3</v>
      </c>
      <c r="B38" s="176" t="s">
        <v>287</v>
      </c>
      <c r="C38" s="177">
        <v>238</v>
      </c>
      <c r="D38" s="178"/>
      <c r="E38" s="179"/>
    </row>
    <row r="39" spans="1:5" ht="15">
      <c r="A39" s="175">
        <v>4</v>
      </c>
      <c r="B39" s="176" t="s">
        <v>288</v>
      </c>
      <c r="C39" s="177">
        <v>231.5</v>
      </c>
      <c r="D39" s="178"/>
      <c r="E39" s="179"/>
    </row>
    <row r="40" ht="13.8"/>
    <row r="41" spans="1:5" ht="15">
      <c r="A41" s="191" t="s">
        <v>293</v>
      </c>
      <c r="B41" s="191"/>
      <c r="C41" s="191"/>
      <c r="D41" s="171"/>
      <c r="E41" s="171"/>
    </row>
    <row r="42" spans="1:5" ht="15.65">
      <c r="A42" s="182" t="s">
        <v>290</v>
      </c>
      <c r="B42" s="171"/>
      <c r="C42" s="171"/>
      <c r="D42" s="171"/>
      <c r="E42" s="171"/>
    </row>
    <row r="43" spans="1:5" ht="15">
      <c r="A43" s="171"/>
      <c r="B43" s="171"/>
      <c r="C43" s="171"/>
      <c r="D43" s="171"/>
      <c r="E43" s="171"/>
    </row>
    <row r="44" spans="1:5" ht="13.8">
      <c r="A44" s="173" t="s">
        <v>280</v>
      </c>
      <c r="B44" s="174" t="s">
        <v>281</v>
      </c>
      <c r="C44" s="174" t="s">
        <v>282</v>
      </c>
      <c r="D44" s="174" t="s">
        <v>283</v>
      </c>
      <c r="E44" s="174" t="s">
        <v>284</v>
      </c>
    </row>
    <row r="45" spans="1:5" ht="15">
      <c r="A45" s="175">
        <v>1</v>
      </c>
      <c r="B45" s="176" t="s">
        <v>285</v>
      </c>
      <c r="C45" s="177">
        <v>245</v>
      </c>
      <c r="D45" s="178">
        <f>ROUND((C45+C46+C47+C48)/4,2)</f>
        <v>250.12</v>
      </c>
      <c r="E45" s="179">
        <v>10</v>
      </c>
    </row>
    <row r="46" spans="1:7" ht="15">
      <c r="A46" s="175">
        <v>2</v>
      </c>
      <c r="B46" s="176" t="s">
        <v>286</v>
      </c>
      <c r="C46" s="177">
        <v>251</v>
      </c>
      <c r="D46" s="178"/>
      <c r="E46" s="179"/>
      <c r="G46" s="180"/>
    </row>
    <row r="47" spans="1:5" ht="15">
      <c r="A47" s="175">
        <v>3</v>
      </c>
      <c r="B47" s="176" t="s">
        <v>287</v>
      </c>
      <c r="C47" s="177">
        <v>252</v>
      </c>
      <c r="D47" s="178"/>
      <c r="E47" s="179"/>
    </row>
    <row r="48" spans="1:5" ht="15">
      <c r="A48" s="175">
        <v>4</v>
      </c>
      <c r="B48" s="176" t="s">
        <v>288</v>
      </c>
      <c r="C48" s="177">
        <v>252.49</v>
      </c>
      <c r="D48" s="178"/>
      <c r="E48" s="179"/>
    </row>
    <row r="49" ht="13.8"/>
    <row r="50" spans="1:5" ht="15">
      <c r="A50" s="191" t="s">
        <v>294</v>
      </c>
      <c r="B50" s="191"/>
      <c r="C50" s="191"/>
      <c r="D50" s="171"/>
      <c r="E50" s="171"/>
    </row>
    <row r="51" spans="1:5" ht="15.65">
      <c r="A51" s="182" t="s">
        <v>290</v>
      </c>
      <c r="B51" s="171"/>
      <c r="C51" s="171"/>
      <c r="D51" s="171"/>
      <c r="E51" s="171"/>
    </row>
    <row r="52" spans="1:5" ht="15">
      <c r="A52" s="171"/>
      <c r="B52" s="171"/>
      <c r="C52" s="171"/>
      <c r="D52" s="171"/>
      <c r="E52" s="171"/>
    </row>
    <row r="53" spans="1:5" ht="13.8">
      <c r="A53" s="173" t="s">
        <v>280</v>
      </c>
      <c r="B53" s="174" t="s">
        <v>281</v>
      </c>
      <c r="C53" s="174" t="s">
        <v>282</v>
      </c>
      <c r="D53" s="174" t="s">
        <v>283</v>
      </c>
      <c r="E53" s="174" t="s">
        <v>284</v>
      </c>
    </row>
    <row r="54" spans="1:5" ht="15">
      <c r="A54" s="175">
        <v>1</v>
      </c>
      <c r="B54" s="176" t="s">
        <v>285</v>
      </c>
      <c r="C54" s="177">
        <v>253.8</v>
      </c>
      <c r="D54" s="178">
        <f>ROUND((C54+C55+C56+C57)/4,2)</f>
        <v>255.91</v>
      </c>
      <c r="E54" s="179">
        <v>6</v>
      </c>
    </row>
    <row r="55" spans="1:7" ht="15">
      <c r="A55" s="175">
        <v>2</v>
      </c>
      <c r="B55" s="176" t="s">
        <v>286</v>
      </c>
      <c r="C55" s="177">
        <v>260</v>
      </c>
      <c r="D55" s="178"/>
      <c r="E55" s="179"/>
      <c r="G55" s="180"/>
    </row>
    <row r="56" spans="1:5" ht="15">
      <c r="A56" s="175">
        <v>3</v>
      </c>
      <c r="B56" s="176" t="s">
        <v>287</v>
      </c>
      <c r="C56" s="177">
        <v>255</v>
      </c>
      <c r="D56" s="178"/>
      <c r="E56" s="179"/>
    </row>
    <row r="57" spans="1:5" ht="15">
      <c r="A57" s="175">
        <v>4</v>
      </c>
      <c r="B57" s="176" t="s">
        <v>288</v>
      </c>
      <c r="C57" s="177">
        <v>254.85</v>
      </c>
      <c r="D57" s="178"/>
      <c r="E57" s="179"/>
    </row>
    <row r="58" spans="1:5" ht="15">
      <c r="A58" s="192"/>
      <c r="B58" s="193"/>
      <c r="C58" s="194"/>
      <c r="D58" s="195"/>
      <c r="E58" s="196"/>
    </row>
    <row r="59" ht="13.8"/>
    <row r="60" spans="1:5" ht="15">
      <c r="A60" s="191" t="s">
        <v>295</v>
      </c>
      <c r="B60" s="191"/>
      <c r="C60" s="191"/>
      <c r="D60" s="171"/>
      <c r="E60" s="171"/>
    </row>
    <row r="61" spans="1:5" ht="15.65">
      <c r="A61" s="182" t="s">
        <v>290</v>
      </c>
      <c r="B61" s="171"/>
      <c r="C61" s="171"/>
      <c r="D61" s="171"/>
      <c r="E61" s="171"/>
    </row>
    <row r="62" spans="1:5" ht="15">
      <c r="A62" s="171"/>
      <c r="B62" s="171"/>
      <c r="C62" s="171"/>
      <c r="D62" s="171"/>
      <c r="E62" s="171"/>
    </row>
    <row r="63" spans="1:5" ht="13.8">
      <c r="A63" s="173" t="s">
        <v>280</v>
      </c>
      <c r="B63" s="174" t="s">
        <v>281</v>
      </c>
      <c r="C63" s="174" t="s">
        <v>282</v>
      </c>
      <c r="D63" s="174" t="s">
        <v>283</v>
      </c>
      <c r="E63" s="174" t="s">
        <v>284</v>
      </c>
    </row>
    <row r="64" spans="1:5" ht="15">
      <c r="A64" s="175">
        <v>1</v>
      </c>
      <c r="B64" s="176" t="s">
        <v>285</v>
      </c>
      <c r="C64" s="177">
        <v>168</v>
      </c>
      <c r="D64" s="178">
        <f>ROUND((C64+C65+C66+C67)/4,2)</f>
        <v>170.08</v>
      </c>
      <c r="E64" s="179">
        <v>12</v>
      </c>
    </row>
    <row r="65" spans="1:7" ht="15">
      <c r="A65" s="175">
        <v>2</v>
      </c>
      <c r="B65" s="176" t="s">
        <v>286</v>
      </c>
      <c r="C65" s="177">
        <v>170</v>
      </c>
      <c r="D65" s="178"/>
      <c r="E65" s="179"/>
      <c r="G65" s="180"/>
    </row>
    <row r="66" spans="1:5" ht="15">
      <c r="A66" s="175">
        <v>3</v>
      </c>
      <c r="B66" s="176" t="s">
        <v>287</v>
      </c>
      <c r="C66" s="177">
        <v>173</v>
      </c>
      <c r="D66" s="178"/>
      <c r="E66" s="179"/>
    </row>
    <row r="67" spans="1:6" ht="15">
      <c r="A67" s="175">
        <v>4</v>
      </c>
      <c r="B67" s="176" t="s">
        <v>288</v>
      </c>
      <c r="C67" s="177">
        <v>169.3</v>
      </c>
      <c r="D67" s="178"/>
      <c r="E67" s="179"/>
      <c r="F67" s="197"/>
    </row>
    <row r="68" spans="1:5" s="188" customFormat="1" ht="15">
      <c r="A68" s="183"/>
      <c r="B68" s="184"/>
      <c r="C68" s="185"/>
      <c r="D68" s="186"/>
      <c r="E68" s="187"/>
    </row>
    <row r="69" spans="1:5" ht="15">
      <c r="A69" s="189"/>
      <c r="B69" s="190"/>
      <c r="C69" s="185"/>
      <c r="D69" s="186"/>
      <c r="E69" s="187"/>
    </row>
    <row r="70" ht="13.8"/>
    <row r="71" spans="1:5" ht="29.85" customHeight="1">
      <c r="A71" s="172" t="s">
        <v>296</v>
      </c>
      <c r="B71" s="172"/>
      <c r="C71" s="172"/>
      <c r="D71" s="172"/>
      <c r="E71" s="172"/>
    </row>
    <row r="72" spans="1:5" ht="15.65">
      <c r="A72" s="182" t="s">
        <v>290</v>
      </c>
      <c r="B72" s="171"/>
      <c r="C72" s="171"/>
      <c r="D72" s="171"/>
      <c r="E72" s="171"/>
    </row>
    <row r="73" spans="1:5" ht="15">
      <c r="A73" s="171"/>
      <c r="B73" s="171"/>
      <c r="C73" s="171"/>
      <c r="D73" s="171"/>
      <c r="E73" s="171"/>
    </row>
    <row r="74" spans="1:5" ht="13.8">
      <c r="A74" s="173" t="s">
        <v>280</v>
      </c>
      <c r="B74" s="174" t="s">
        <v>281</v>
      </c>
      <c r="C74" s="174" t="s">
        <v>282</v>
      </c>
      <c r="D74" s="174" t="s">
        <v>283</v>
      </c>
      <c r="E74" s="174" t="s">
        <v>284</v>
      </c>
    </row>
    <row r="75" spans="1:6" ht="15">
      <c r="A75" s="175">
        <v>1</v>
      </c>
      <c r="B75" s="176" t="s">
        <v>285</v>
      </c>
      <c r="C75" s="177">
        <v>303.5</v>
      </c>
      <c r="D75" s="178">
        <f>ROUND((C75+C76+C77+C78)/4,2)</f>
        <v>303</v>
      </c>
      <c r="E75" s="179">
        <v>58</v>
      </c>
      <c r="F75" s="197"/>
    </row>
    <row r="76" spans="1:6" ht="15">
      <c r="A76" s="175">
        <v>2</v>
      </c>
      <c r="B76" s="176" t="s">
        <v>286</v>
      </c>
      <c r="C76" s="177">
        <v>305</v>
      </c>
      <c r="D76" s="178"/>
      <c r="E76" s="179"/>
      <c r="F76" s="197"/>
    </row>
    <row r="77" spans="1:7" ht="15">
      <c r="A77" s="175">
        <v>3</v>
      </c>
      <c r="B77" s="176" t="s">
        <v>287</v>
      </c>
      <c r="C77" s="177">
        <v>302</v>
      </c>
      <c r="D77" s="178"/>
      <c r="E77" s="179"/>
      <c r="G77" s="180"/>
    </row>
    <row r="78" spans="1:5" ht="15">
      <c r="A78" s="175">
        <v>4</v>
      </c>
      <c r="B78" s="176" t="s">
        <v>288</v>
      </c>
      <c r="C78" s="177">
        <v>301.5</v>
      </c>
      <c r="D78" s="178"/>
      <c r="E78" s="179"/>
    </row>
    <row r="79" ht="13.8"/>
    <row r="80" spans="1:5" ht="15">
      <c r="A80" s="191" t="s">
        <v>297</v>
      </c>
      <c r="B80" s="191"/>
      <c r="C80" s="191"/>
      <c r="D80" s="171"/>
      <c r="E80" s="171"/>
    </row>
    <row r="81" spans="1:5" ht="15.65">
      <c r="A81" s="182" t="s">
        <v>290</v>
      </c>
      <c r="B81" s="171"/>
      <c r="C81" s="171"/>
      <c r="D81" s="171"/>
      <c r="E81" s="171"/>
    </row>
    <row r="82" spans="1:5" ht="15">
      <c r="A82" s="171"/>
      <c r="B82" s="171"/>
      <c r="C82" s="171"/>
      <c r="D82" s="171"/>
      <c r="E82" s="171"/>
    </row>
    <row r="83" spans="1:6" ht="13.8">
      <c r="A83" s="173" t="s">
        <v>280</v>
      </c>
      <c r="B83" s="174" t="s">
        <v>281</v>
      </c>
      <c r="C83" s="174" t="s">
        <v>282</v>
      </c>
      <c r="D83" s="174" t="s">
        <v>283</v>
      </c>
      <c r="E83" s="174" t="s">
        <v>284</v>
      </c>
      <c r="F83" s="197"/>
    </row>
    <row r="84" spans="1:5" ht="15">
      <c r="A84" s="175">
        <v>1</v>
      </c>
      <c r="B84" s="176" t="s">
        <v>285</v>
      </c>
      <c r="C84" s="177">
        <v>13.8</v>
      </c>
      <c r="D84" s="178">
        <f>ROUND((C84+C85+C86+C87)/4,2)</f>
        <v>13.49</v>
      </c>
      <c r="E84" s="179">
        <v>58</v>
      </c>
    </row>
    <row r="85" spans="1:7" ht="15">
      <c r="A85" s="175">
        <v>2</v>
      </c>
      <c r="B85" s="176" t="s">
        <v>286</v>
      </c>
      <c r="C85" s="177">
        <v>13.2</v>
      </c>
      <c r="D85" s="178"/>
      <c r="E85" s="179"/>
      <c r="G85" s="180"/>
    </row>
    <row r="86" spans="1:5" ht="15">
      <c r="A86" s="175">
        <v>3</v>
      </c>
      <c r="B86" s="176" t="s">
        <v>287</v>
      </c>
      <c r="C86" s="177">
        <v>14</v>
      </c>
      <c r="D86" s="178"/>
      <c r="E86" s="179"/>
    </row>
    <row r="87" spans="1:5" ht="15">
      <c r="A87" s="175">
        <v>4</v>
      </c>
      <c r="B87" s="176" t="s">
        <v>288</v>
      </c>
      <c r="C87" s="177">
        <v>12.95</v>
      </c>
      <c r="D87" s="178"/>
      <c r="E87" s="179"/>
    </row>
    <row r="88" spans="1:5" s="188" customFormat="1" ht="15">
      <c r="A88" s="183"/>
      <c r="B88" s="184"/>
      <c r="C88" s="185"/>
      <c r="D88" s="186"/>
      <c r="E88" s="187"/>
    </row>
    <row r="89" spans="1:5" ht="15">
      <c r="A89" s="189"/>
      <c r="B89" s="190"/>
      <c r="C89" s="185"/>
      <c r="D89" s="186"/>
      <c r="E89" s="187"/>
    </row>
    <row r="90" ht="13.8">
      <c r="C90" s="197"/>
    </row>
    <row r="91" spans="1:5" ht="15">
      <c r="A91" s="191" t="s">
        <v>298</v>
      </c>
      <c r="B91" s="191"/>
      <c r="C91" s="191"/>
      <c r="D91" s="171"/>
      <c r="E91" s="171"/>
    </row>
    <row r="92" spans="1:5" ht="15.65">
      <c r="A92" s="182" t="s">
        <v>290</v>
      </c>
      <c r="B92" s="171"/>
      <c r="C92" s="171"/>
      <c r="D92" s="171"/>
      <c r="E92" s="171"/>
    </row>
    <row r="93" spans="1:5" ht="15">
      <c r="A93" s="171"/>
      <c r="B93" s="171"/>
      <c r="C93" s="171"/>
      <c r="D93" s="171"/>
      <c r="E93" s="171"/>
    </row>
    <row r="94" spans="1:5" ht="13.8">
      <c r="A94" s="173" t="s">
        <v>280</v>
      </c>
      <c r="B94" s="174" t="s">
        <v>281</v>
      </c>
      <c r="C94" s="174" t="s">
        <v>282</v>
      </c>
      <c r="D94" s="174" t="s">
        <v>283</v>
      </c>
      <c r="E94" s="174" t="s">
        <v>284</v>
      </c>
    </row>
    <row r="95" spans="1:5" ht="15">
      <c r="A95" s="175">
        <v>1</v>
      </c>
      <c r="B95" s="176" t="s">
        <v>285</v>
      </c>
      <c r="C95" s="177">
        <v>51.5</v>
      </c>
      <c r="D95" s="178">
        <f>ROUND((C95+C96+C97+C98)/4,2)</f>
        <v>51.69</v>
      </c>
      <c r="E95" s="179">
        <v>70</v>
      </c>
    </row>
    <row r="96" spans="1:5" ht="15">
      <c r="A96" s="175">
        <v>2</v>
      </c>
      <c r="B96" s="176" t="s">
        <v>286</v>
      </c>
      <c r="C96" s="177">
        <v>51</v>
      </c>
      <c r="D96" s="178"/>
      <c r="E96" s="179"/>
    </row>
    <row r="97" spans="1:7" ht="15">
      <c r="A97" s="175">
        <v>3</v>
      </c>
      <c r="B97" s="176" t="s">
        <v>287</v>
      </c>
      <c r="C97" s="177">
        <v>52</v>
      </c>
      <c r="D97" s="178"/>
      <c r="E97" s="179"/>
      <c r="F97" s="197"/>
      <c r="G97" s="180"/>
    </row>
    <row r="98" spans="1:5" ht="15">
      <c r="A98" s="175">
        <v>4</v>
      </c>
      <c r="B98" s="176" t="s">
        <v>288</v>
      </c>
      <c r="C98" s="177">
        <v>52.25</v>
      </c>
      <c r="D98" s="178"/>
      <c r="E98" s="179"/>
    </row>
    <row r="99" ht="13.8"/>
    <row r="100" spans="1:5" ht="15">
      <c r="A100" s="191" t="s">
        <v>299</v>
      </c>
      <c r="B100" s="191"/>
      <c r="C100" s="191"/>
      <c r="D100" s="171"/>
      <c r="E100" s="171"/>
    </row>
    <row r="101" spans="1:5" ht="15.65">
      <c r="A101" s="182" t="s">
        <v>290</v>
      </c>
      <c r="B101" s="171"/>
      <c r="C101" s="171"/>
      <c r="D101" s="171"/>
      <c r="E101" s="171"/>
    </row>
    <row r="102" spans="1:5" ht="15">
      <c r="A102" s="171"/>
      <c r="B102" s="171"/>
      <c r="C102" s="171"/>
      <c r="D102" s="171"/>
      <c r="E102" s="171"/>
    </row>
    <row r="103" spans="1:5" ht="13.8">
      <c r="A103" s="173" t="s">
        <v>280</v>
      </c>
      <c r="B103" s="174" t="s">
        <v>281</v>
      </c>
      <c r="C103" s="174" t="s">
        <v>282</v>
      </c>
      <c r="D103" s="174" t="s">
        <v>283</v>
      </c>
      <c r="E103" s="174" t="s">
        <v>284</v>
      </c>
    </row>
    <row r="104" spans="1:5" ht="15">
      <c r="A104" s="175">
        <v>1</v>
      </c>
      <c r="B104" s="176" t="s">
        <v>285</v>
      </c>
      <c r="C104" s="177">
        <v>27.4</v>
      </c>
      <c r="D104" s="178">
        <f>ROUND((C104+C105+C106+C107)/4,2)</f>
        <v>27.74</v>
      </c>
      <c r="E104" s="179">
        <v>116</v>
      </c>
    </row>
    <row r="105" spans="1:7" ht="15">
      <c r="A105" s="175">
        <v>2</v>
      </c>
      <c r="B105" s="176" t="s">
        <v>286</v>
      </c>
      <c r="C105" s="177">
        <v>28</v>
      </c>
      <c r="D105" s="178"/>
      <c r="E105" s="179"/>
      <c r="G105" s="180"/>
    </row>
    <row r="106" spans="1:5" ht="15">
      <c r="A106" s="175">
        <v>3</v>
      </c>
      <c r="B106" s="176" t="s">
        <v>287</v>
      </c>
      <c r="C106" s="177">
        <v>26.9</v>
      </c>
      <c r="D106" s="178"/>
      <c r="E106" s="179"/>
    </row>
    <row r="107" spans="1:6" ht="15">
      <c r="A107" s="175">
        <v>4</v>
      </c>
      <c r="B107" s="176" t="s">
        <v>288</v>
      </c>
      <c r="C107" s="177">
        <v>28.65</v>
      </c>
      <c r="D107" s="178"/>
      <c r="E107" s="179"/>
      <c r="F107" s="197"/>
    </row>
    <row r="108" ht="13.8"/>
    <row r="109" spans="1:5" ht="15">
      <c r="A109" s="181" t="s">
        <v>300</v>
      </c>
      <c r="B109" s="171"/>
      <c r="C109" s="171"/>
      <c r="D109" s="171"/>
      <c r="E109" s="171"/>
    </row>
    <row r="110" spans="1:5" ht="15.65">
      <c r="A110" s="182" t="s">
        <v>290</v>
      </c>
      <c r="B110" s="171"/>
      <c r="C110" s="171"/>
      <c r="D110" s="171"/>
      <c r="E110" s="171"/>
    </row>
    <row r="111" spans="1:5" ht="15">
      <c r="A111" s="171"/>
      <c r="B111" s="171"/>
      <c r="C111" s="171"/>
      <c r="D111" s="171"/>
      <c r="E111" s="171"/>
    </row>
    <row r="112" spans="1:5" ht="13.8">
      <c r="A112" s="173" t="s">
        <v>280</v>
      </c>
      <c r="B112" s="174" t="s">
        <v>281</v>
      </c>
      <c r="C112" s="174" t="s">
        <v>282</v>
      </c>
      <c r="D112" s="174" t="s">
        <v>283</v>
      </c>
      <c r="E112" s="174" t="s">
        <v>284</v>
      </c>
    </row>
    <row r="113" spans="1:5" ht="15">
      <c r="A113" s="175">
        <v>1</v>
      </c>
      <c r="B113" s="176" t="s">
        <v>285</v>
      </c>
      <c r="C113" s="177">
        <v>115.6</v>
      </c>
      <c r="D113" s="178">
        <f>ROUND((C113+C114+C115+C116)/4,2)</f>
        <v>115.71</v>
      </c>
      <c r="E113" s="179">
        <v>20</v>
      </c>
    </row>
    <row r="114" spans="1:5" ht="15">
      <c r="A114" s="175">
        <v>2</v>
      </c>
      <c r="B114" s="176" t="s">
        <v>286</v>
      </c>
      <c r="C114" s="177">
        <v>115</v>
      </c>
      <c r="D114" s="178"/>
      <c r="E114" s="179"/>
    </row>
    <row r="115" spans="1:7" ht="15">
      <c r="A115" s="175">
        <v>3</v>
      </c>
      <c r="B115" s="176" t="s">
        <v>287</v>
      </c>
      <c r="C115" s="177">
        <v>116</v>
      </c>
      <c r="D115" s="178"/>
      <c r="E115" s="179"/>
      <c r="G115" s="180"/>
    </row>
    <row r="116" spans="1:5" ht="15">
      <c r="A116" s="175">
        <v>4</v>
      </c>
      <c r="B116" s="176" t="s">
        <v>288</v>
      </c>
      <c r="C116" s="177">
        <v>116.25</v>
      </c>
      <c r="D116" s="178"/>
      <c r="E116" s="179"/>
    </row>
    <row r="117" spans="1:5" ht="15">
      <c r="A117" s="192"/>
      <c r="B117" s="193"/>
      <c r="C117" s="194"/>
      <c r="D117" s="195"/>
      <c r="E117" s="196"/>
    </row>
    <row r="118" ht="13.8"/>
    <row r="119" spans="1:5" ht="15">
      <c r="A119" s="181" t="s">
        <v>301</v>
      </c>
      <c r="B119" s="171"/>
      <c r="C119" s="171"/>
      <c r="D119" s="171"/>
      <c r="E119" s="171"/>
    </row>
    <row r="120" spans="1:5" ht="15.65">
      <c r="A120" s="182" t="s">
        <v>290</v>
      </c>
      <c r="B120" s="171"/>
      <c r="C120" s="171"/>
      <c r="D120" s="171"/>
      <c r="E120" s="171"/>
    </row>
    <row r="121" spans="1:5" ht="15">
      <c r="A121" s="171"/>
      <c r="B121" s="171"/>
      <c r="C121" s="171"/>
      <c r="D121" s="171"/>
      <c r="E121" s="171"/>
    </row>
    <row r="122" spans="1:5" ht="13.8">
      <c r="A122" s="173" t="s">
        <v>280</v>
      </c>
      <c r="B122" s="174" t="s">
        <v>281</v>
      </c>
      <c r="C122" s="174" t="s">
        <v>282</v>
      </c>
      <c r="D122" s="174" t="s">
        <v>283</v>
      </c>
      <c r="E122" s="174" t="s">
        <v>284</v>
      </c>
    </row>
    <row r="123" spans="1:5" ht="15">
      <c r="A123" s="175">
        <v>1</v>
      </c>
      <c r="B123" s="176" t="s">
        <v>285</v>
      </c>
      <c r="C123" s="177">
        <v>1161</v>
      </c>
      <c r="D123" s="178">
        <f>ROUND((C123+C124+C125+C126)/4,2)</f>
        <v>1162.5</v>
      </c>
      <c r="E123" s="179">
        <v>4</v>
      </c>
    </row>
    <row r="124" spans="1:7" ht="15">
      <c r="A124" s="175">
        <v>2</v>
      </c>
      <c r="B124" s="176" t="s">
        <v>286</v>
      </c>
      <c r="C124" s="177">
        <v>1156</v>
      </c>
      <c r="D124" s="178"/>
      <c r="E124" s="179"/>
      <c r="G124" s="180"/>
    </row>
    <row r="125" spans="1:5" ht="15">
      <c r="A125" s="175">
        <v>3</v>
      </c>
      <c r="B125" s="176" t="s">
        <v>287</v>
      </c>
      <c r="C125" s="177">
        <v>1164</v>
      </c>
      <c r="D125" s="178"/>
      <c r="E125" s="179"/>
    </row>
    <row r="126" spans="1:5" ht="15">
      <c r="A126" s="175">
        <v>4</v>
      </c>
      <c r="B126" s="176" t="s">
        <v>288</v>
      </c>
      <c r="C126" s="177">
        <v>1169</v>
      </c>
      <c r="D126" s="178"/>
      <c r="E126" s="179"/>
    </row>
    <row r="127" ht="13.8"/>
    <row r="128" ht="13.8"/>
    <row r="129" spans="1:5" ht="15">
      <c r="A129" s="181" t="s">
        <v>302</v>
      </c>
      <c r="B129" s="171"/>
      <c r="C129" s="171"/>
      <c r="D129" s="171"/>
      <c r="E129" s="171"/>
    </row>
    <row r="130" spans="1:5" ht="15.65">
      <c r="A130" s="182" t="s">
        <v>290</v>
      </c>
      <c r="B130" s="171"/>
      <c r="C130" s="171"/>
      <c r="D130" s="171"/>
      <c r="E130" s="171"/>
    </row>
    <row r="131" spans="1:5" ht="15">
      <c r="A131" s="171"/>
      <c r="B131" s="171"/>
      <c r="C131" s="171"/>
      <c r="D131" s="171"/>
      <c r="E131" s="171"/>
    </row>
    <row r="132" spans="1:5" ht="13.8">
      <c r="A132" s="173" t="s">
        <v>280</v>
      </c>
      <c r="B132" s="174" t="s">
        <v>281</v>
      </c>
      <c r="C132" s="174" t="s">
        <v>282</v>
      </c>
      <c r="D132" s="174" t="s">
        <v>283</v>
      </c>
      <c r="E132" s="174" t="s">
        <v>284</v>
      </c>
    </row>
    <row r="133" spans="1:5" ht="15">
      <c r="A133" s="175">
        <v>1</v>
      </c>
      <c r="B133" s="176" t="s">
        <v>285</v>
      </c>
      <c r="C133" s="177">
        <v>521</v>
      </c>
      <c r="D133" s="178">
        <f>ROUND((C133+C134+C135+C136)/4,2)</f>
        <v>528.5</v>
      </c>
      <c r="E133" s="179">
        <v>10</v>
      </c>
    </row>
    <row r="134" spans="1:7" ht="15">
      <c r="A134" s="175">
        <v>2</v>
      </c>
      <c r="B134" s="176" t="s">
        <v>286</v>
      </c>
      <c r="C134" s="177">
        <v>540</v>
      </c>
      <c r="D134" s="178"/>
      <c r="E134" s="179"/>
      <c r="G134" s="180"/>
    </row>
    <row r="135" spans="1:5" ht="15">
      <c r="A135" s="175">
        <v>3</v>
      </c>
      <c r="B135" s="176" t="s">
        <v>287</v>
      </c>
      <c r="C135" s="177">
        <v>534</v>
      </c>
      <c r="D135" s="178"/>
      <c r="E135" s="179"/>
    </row>
    <row r="136" spans="1:5" ht="15">
      <c r="A136" s="175">
        <v>4</v>
      </c>
      <c r="B136" s="176" t="s">
        <v>288</v>
      </c>
      <c r="C136" s="177">
        <v>519</v>
      </c>
      <c r="D136" s="178"/>
      <c r="E136" s="179"/>
    </row>
    <row r="137" ht="13.8"/>
    <row r="138" ht="13.8"/>
    <row r="139" spans="1:5" ht="15">
      <c r="A139" s="181" t="s">
        <v>303</v>
      </c>
      <c r="B139" s="171"/>
      <c r="C139" s="171"/>
      <c r="D139" s="171"/>
      <c r="E139" s="171"/>
    </row>
    <row r="140" spans="1:5" ht="15.65">
      <c r="A140" s="182" t="s">
        <v>290</v>
      </c>
      <c r="B140" s="171"/>
      <c r="C140" s="171"/>
      <c r="D140" s="171"/>
      <c r="E140" s="171"/>
    </row>
    <row r="141" spans="1:5" ht="15">
      <c r="A141" s="171"/>
      <c r="B141" s="171"/>
      <c r="C141" s="171"/>
      <c r="D141" s="171"/>
      <c r="E141" s="171"/>
    </row>
    <row r="142" spans="1:5" ht="13.8">
      <c r="A142" s="173" t="s">
        <v>280</v>
      </c>
      <c r="B142" s="174" t="s">
        <v>281</v>
      </c>
      <c r="C142" s="174" t="s">
        <v>282</v>
      </c>
      <c r="D142" s="174" t="s">
        <v>283</v>
      </c>
      <c r="E142" s="174" t="s">
        <v>284</v>
      </c>
    </row>
    <row r="143" spans="1:5" ht="15">
      <c r="A143" s="175">
        <v>1</v>
      </c>
      <c r="B143" s="176" t="s">
        <v>285</v>
      </c>
      <c r="C143" s="177">
        <v>119</v>
      </c>
      <c r="D143" s="178">
        <f>ROUND((C143+C144+C145+C146)/4,2)</f>
        <v>121.15</v>
      </c>
      <c r="E143" s="179">
        <v>30</v>
      </c>
    </row>
    <row r="144" spans="1:5" ht="15">
      <c r="A144" s="175">
        <v>2</v>
      </c>
      <c r="B144" s="176" t="s">
        <v>286</v>
      </c>
      <c r="C144" s="177">
        <v>120</v>
      </c>
      <c r="D144" s="178"/>
      <c r="E144" s="179"/>
    </row>
    <row r="145" spans="1:7" ht="15">
      <c r="A145" s="175">
        <v>3</v>
      </c>
      <c r="B145" s="176" t="s">
        <v>287</v>
      </c>
      <c r="C145" s="177">
        <v>123</v>
      </c>
      <c r="D145" s="178"/>
      <c r="E145" s="179"/>
      <c r="G145" s="180"/>
    </row>
    <row r="146" spans="1:5" ht="15">
      <c r="A146" s="175">
        <v>4</v>
      </c>
      <c r="B146" s="176" t="s">
        <v>288</v>
      </c>
      <c r="C146" s="177">
        <v>122.6</v>
      </c>
      <c r="D146" s="178"/>
      <c r="E146" s="179"/>
    </row>
    <row r="147" ht="13.8"/>
    <row r="148" ht="13.8"/>
    <row r="149" spans="1:5" ht="15">
      <c r="A149" s="181" t="s">
        <v>304</v>
      </c>
      <c r="B149" s="171"/>
      <c r="C149" s="171"/>
      <c r="D149" s="171"/>
      <c r="E149" s="171"/>
    </row>
    <row r="150" spans="1:5" ht="15.65">
      <c r="A150" s="182" t="s">
        <v>290</v>
      </c>
      <c r="B150" s="171"/>
      <c r="C150" s="171"/>
      <c r="D150" s="171"/>
      <c r="E150" s="171"/>
    </row>
    <row r="151" spans="1:5" ht="15">
      <c r="A151" s="171"/>
      <c r="B151" s="171"/>
      <c r="C151" s="171"/>
      <c r="D151" s="171"/>
      <c r="E151" s="171"/>
    </row>
    <row r="152" spans="1:5" ht="13.8">
      <c r="A152" s="173" t="s">
        <v>280</v>
      </c>
      <c r="B152" s="174" t="s">
        <v>281</v>
      </c>
      <c r="C152" s="174" t="s">
        <v>282</v>
      </c>
      <c r="D152" s="174" t="s">
        <v>283</v>
      </c>
      <c r="E152" s="174" t="s">
        <v>284</v>
      </c>
    </row>
    <row r="153" spans="1:5" ht="15">
      <c r="A153" s="175">
        <v>1</v>
      </c>
      <c r="B153" s="176" t="s">
        <v>285</v>
      </c>
      <c r="C153" s="177">
        <v>12.2</v>
      </c>
      <c r="D153" s="178">
        <f>ROUND((C153+C154+C155+C156)/4,2)</f>
        <v>12.17</v>
      </c>
      <c r="E153" s="179">
        <v>200</v>
      </c>
    </row>
    <row r="154" spans="1:5" ht="15">
      <c r="A154" s="175">
        <v>2</v>
      </c>
      <c r="B154" s="176" t="s">
        <v>286</v>
      </c>
      <c r="C154" s="177">
        <v>11.48</v>
      </c>
      <c r="D154" s="178"/>
      <c r="E154" s="179"/>
    </row>
    <row r="155" spans="1:7" ht="15">
      <c r="A155" s="175">
        <v>3</v>
      </c>
      <c r="B155" s="176" t="s">
        <v>287</v>
      </c>
      <c r="C155" s="177">
        <v>12</v>
      </c>
      <c r="D155" s="178"/>
      <c r="E155" s="179"/>
      <c r="G155" s="180"/>
    </row>
    <row r="156" spans="1:5" ht="15">
      <c r="A156" s="175">
        <v>4</v>
      </c>
      <c r="B156" s="176" t="s">
        <v>288</v>
      </c>
      <c r="C156" s="177">
        <v>13</v>
      </c>
      <c r="D156" s="178"/>
      <c r="E156" s="179"/>
    </row>
    <row r="157" ht="13.8"/>
    <row r="158" ht="13.8"/>
    <row r="159" spans="1:5" ht="15">
      <c r="A159" s="181" t="s">
        <v>305</v>
      </c>
      <c r="B159" s="171"/>
      <c r="C159" s="171"/>
      <c r="D159" s="171"/>
      <c r="E159" s="171"/>
    </row>
    <row r="160" spans="1:5" ht="15.65">
      <c r="A160" s="182" t="s">
        <v>290</v>
      </c>
      <c r="B160" s="171"/>
      <c r="C160" s="171"/>
      <c r="D160" s="171"/>
      <c r="E160" s="171"/>
    </row>
    <row r="161" spans="1:5" ht="15">
      <c r="A161" s="171"/>
      <c r="B161" s="171"/>
      <c r="C161" s="171"/>
      <c r="D161" s="171"/>
      <c r="E161" s="171"/>
    </row>
    <row r="162" spans="1:5" ht="13.8">
      <c r="A162" s="173" t="s">
        <v>280</v>
      </c>
      <c r="B162" s="174" t="s">
        <v>281</v>
      </c>
      <c r="C162" s="174" t="s">
        <v>282</v>
      </c>
      <c r="D162" s="174" t="s">
        <v>283</v>
      </c>
      <c r="E162" s="174" t="s">
        <v>284</v>
      </c>
    </row>
    <row r="163" spans="1:5" ht="15">
      <c r="A163" s="175">
        <v>1</v>
      </c>
      <c r="B163" s="176" t="s">
        <v>285</v>
      </c>
      <c r="C163" s="177">
        <v>980</v>
      </c>
      <c r="D163" s="178">
        <f>ROUND((C163+C164+C165+C166)/4,2)</f>
        <v>978.5</v>
      </c>
      <c r="E163" s="179">
        <v>4</v>
      </c>
    </row>
    <row r="164" spans="1:5" ht="15">
      <c r="A164" s="175">
        <v>2</v>
      </c>
      <c r="B164" s="176" t="s">
        <v>286</v>
      </c>
      <c r="C164" s="177">
        <v>950</v>
      </c>
      <c r="D164" s="178"/>
      <c r="E164" s="179"/>
    </row>
    <row r="165" spans="1:7" ht="15">
      <c r="A165" s="175">
        <v>3</v>
      </c>
      <c r="B165" s="176" t="s">
        <v>287</v>
      </c>
      <c r="C165" s="177">
        <v>985</v>
      </c>
      <c r="D165" s="178"/>
      <c r="E165" s="179"/>
      <c r="G165" s="180"/>
    </row>
    <row r="166" spans="1:5" ht="15">
      <c r="A166" s="175">
        <v>4</v>
      </c>
      <c r="B166" s="176" t="s">
        <v>288</v>
      </c>
      <c r="C166" s="177">
        <v>999</v>
      </c>
      <c r="D166" s="178"/>
      <c r="E166" s="179"/>
    </row>
    <row r="167" ht="13.8"/>
    <row r="168" ht="13.8"/>
    <row r="169" ht="13.8"/>
    <row r="170" ht="13.8"/>
    <row r="171" ht="13.8"/>
    <row r="172" ht="13.8"/>
    <row r="173" ht="13.8"/>
    <row r="174" ht="13.8"/>
    <row r="175" ht="13.8"/>
    <row r="176" ht="13.8"/>
    <row r="177" ht="13.8"/>
    <row r="178" ht="13.8"/>
    <row r="179" ht="13.8"/>
    <row r="180" ht="13.8"/>
    <row r="1048550" ht="12.8"/>
    <row r="1048551" ht="12.8"/>
    <row r="1048552" ht="12.8"/>
    <row r="1048553" ht="12.8"/>
    <row r="1048554" ht="12.8"/>
    <row r="1048555" ht="12.8"/>
    <row r="1048556" ht="12.8"/>
    <row r="1048557" ht="12.8"/>
    <row r="1048558" ht="12.8"/>
    <row r="1048559" ht="12.8"/>
    <row r="1048560" ht="12.8"/>
    <row r="1048561" ht="12.8"/>
    <row r="1048562" ht="12.8"/>
    <row r="1048563" ht="12.8"/>
    <row r="1048564" ht="12.8"/>
    <row r="1048565" ht="12.8"/>
    <row r="1048566" ht="12.8"/>
    <row r="1048567" ht="12.8"/>
    <row r="1048568" ht="12.8"/>
    <row r="1048569" ht="12.8"/>
    <row r="1048570" ht="12.8"/>
    <row r="1048571" ht="12.8"/>
    <row r="1048572" ht="12.8"/>
    <row r="1048573" ht="12.8"/>
    <row r="1048574" ht="12.8"/>
    <row r="1048575" ht="12.8"/>
    <row r="1048576" ht="12.8"/>
  </sheetData>
  <mergeCells count="45">
    <mergeCell ref="A1:E1"/>
    <mergeCell ref="A3:E3"/>
    <mergeCell ref="D7:D10"/>
    <mergeCell ref="E7:E10"/>
    <mergeCell ref="D16:D19"/>
    <mergeCell ref="E16:E19"/>
    <mergeCell ref="A23:C23"/>
    <mergeCell ref="D27:D30"/>
    <mergeCell ref="E27:E30"/>
    <mergeCell ref="A32:C32"/>
    <mergeCell ref="D36:D39"/>
    <mergeCell ref="E36:E39"/>
    <mergeCell ref="A41:C41"/>
    <mergeCell ref="D45:D48"/>
    <mergeCell ref="E45:E48"/>
    <mergeCell ref="A50:C50"/>
    <mergeCell ref="D54:D57"/>
    <mergeCell ref="E54:E57"/>
    <mergeCell ref="A60:C60"/>
    <mergeCell ref="D64:D67"/>
    <mergeCell ref="E64:E67"/>
    <mergeCell ref="A71:E71"/>
    <mergeCell ref="D75:D78"/>
    <mergeCell ref="E75:E78"/>
    <mergeCell ref="A80:C80"/>
    <mergeCell ref="D84:D87"/>
    <mergeCell ref="E84:E87"/>
    <mergeCell ref="A91:C91"/>
    <mergeCell ref="D95:D98"/>
    <mergeCell ref="E95:E98"/>
    <mergeCell ref="A100:C100"/>
    <mergeCell ref="D104:D107"/>
    <mergeCell ref="E104:E107"/>
    <mergeCell ref="D113:D116"/>
    <mergeCell ref="E113:E116"/>
    <mergeCell ref="D123:D126"/>
    <mergeCell ref="E123:E126"/>
    <mergeCell ref="D133:D136"/>
    <mergeCell ref="E133:E136"/>
    <mergeCell ref="D143:D146"/>
    <mergeCell ref="E143:E146"/>
    <mergeCell ref="D153:D156"/>
    <mergeCell ref="E153:E156"/>
    <mergeCell ref="D163:D166"/>
    <mergeCell ref="E163:E166"/>
  </mergeCells>
  <printOptions/>
  <pageMargins left="0.511805555555555" right="0.511805555555555" top="0.7875" bottom="0.242361111111111" header="0.511805555555555" footer="0.511805555555555"/>
  <pageSetup horizontalDpi="300" verticalDpi="300" orientation="portrait" paperSize="9" copies="1"/>
  <rowBreaks count="3" manualBreakCount="3">
    <brk id="49" max="16383" man="1"/>
    <brk id="99" max="16383" man="1"/>
    <brk id="1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60" workbookViewId="0" topLeftCell="A1">
      <selection activeCell="A1" sqref="A1"/>
    </sheetView>
  </sheetViews>
  <sheetFormatPr defaultColWidth="9.140625" defaultRowHeight="15"/>
  <cols>
    <col min="1" max="4" width="10.8515625" style="198" customWidth="1"/>
    <col min="5" max="5" width="7.7109375" style="198" customWidth="1"/>
    <col min="6" max="6" width="13.421875" style="198" customWidth="1"/>
    <col min="7" max="7" width="13.421875" style="199" customWidth="1"/>
    <col min="8" max="1025" width="9.140625" style="198" customWidth="1"/>
  </cols>
  <sheetData>
    <row r="1" spans="3:8" s="200" customFormat="1" ht="12.8" customHeight="1">
      <c r="C1" s="201" t="s">
        <v>306</v>
      </c>
      <c r="D1" s="201"/>
      <c r="E1" s="201"/>
      <c r="F1" s="201"/>
      <c r="G1" s="201"/>
      <c r="H1" s="201"/>
    </row>
    <row r="2" spans="3:8" s="200" customFormat="1" ht="12">
      <c r="C2" s="201"/>
      <c r="D2" s="201"/>
      <c r="E2" s="201"/>
      <c r="F2" s="201"/>
      <c r="G2" s="201"/>
      <c r="H2" s="201"/>
    </row>
    <row r="3" spans="3:8" s="200" customFormat="1" ht="12">
      <c r="C3" s="201"/>
      <c r="D3" s="201"/>
      <c r="E3" s="201"/>
      <c r="F3" s="201"/>
      <c r="G3" s="201"/>
      <c r="H3" s="201"/>
    </row>
    <row r="4" spans="3:8" s="200" customFormat="1" ht="12">
      <c r="C4" s="201"/>
      <c r="D4" s="201"/>
      <c r="E4" s="201"/>
      <c r="F4" s="201"/>
      <c r="G4" s="201"/>
      <c r="H4" s="201"/>
    </row>
    <row r="5" spans="3:8" s="200" customFormat="1" ht="12">
      <c r="C5" s="201"/>
      <c r="D5" s="201"/>
      <c r="E5" s="201"/>
      <c r="F5" s="201"/>
      <c r="G5" s="201"/>
      <c r="H5" s="201"/>
    </row>
    <row r="6" spans="1:7" ht="12">
      <c r="A6" s="200"/>
      <c r="B6" s="200"/>
      <c r="D6" s="202"/>
      <c r="E6" s="202"/>
      <c r="F6" s="202"/>
      <c r="G6" s="203"/>
    </row>
    <row r="7" spans="1:11" ht="12.8">
      <c r="A7" s="204" t="s">
        <v>307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spans="1:11" ht="12.8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4:7" ht="12.8">
      <c r="D9" s="202"/>
      <c r="E9" s="202"/>
      <c r="F9" s="202"/>
      <c r="G9" s="203"/>
    </row>
    <row r="10" spans="4:7" ht="15.65">
      <c r="D10" s="205" t="s">
        <v>308</v>
      </c>
      <c r="E10" s="202"/>
      <c r="F10" s="202"/>
      <c r="G10" s="203"/>
    </row>
    <row r="11" spans="4:7" ht="12.8">
      <c r="D11" s="206"/>
      <c r="E11" s="206"/>
      <c r="F11" s="206"/>
      <c r="G11" s="207"/>
    </row>
    <row r="12" spans="4:7" s="208" customFormat="1" ht="12.8">
      <c r="D12" s="209" t="s">
        <v>309</v>
      </c>
      <c r="E12" s="209" t="s">
        <v>5</v>
      </c>
      <c r="F12" s="210" t="s">
        <v>310</v>
      </c>
      <c r="G12" s="210" t="s">
        <v>311</v>
      </c>
    </row>
    <row r="13" spans="4:7" ht="9" customHeight="1">
      <c r="D13" s="211" t="s">
        <v>312</v>
      </c>
      <c r="E13" s="212" t="s">
        <v>13</v>
      </c>
      <c r="F13" s="213">
        <f>Orçamento!H13</f>
        <v>64717.54</v>
      </c>
      <c r="G13" s="214">
        <f>SUM(F13:F17)</f>
        <v>276902.977</v>
      </c>
    </row>
    <row r="14" spans="4:7" ht="12.8">
      <c r="D14" s="211"/>
      <c r="E14" s="215" t="s">
        <v>54</v>
      </c>
      <c r="F14" s="216">
        <v>0</v>
      </c>
      <c r="G14" s="214"/>
    </row>
    <row r="15" spans="4:7" ht="12.8">
      <c r="D15" s="211"/>
      <c r="E15" s="215" t="s">
        <v>63</v>
      </c>
      <c r="F15" s="216">
        <v>0</v>
      </c>
      <c r="G15" s="214"/>
    </row>
    <row r="16" spans="4:7" ht="12.8">
      <c r="D16" s="211"/>
      <c r="E16" s="215" t="s">
        <v>77</v>
      </c>
      <c r="F16" s="216">
        <f>Orçamento!H46/4</f>
        <v>15103.296</v>
      </c>
      <c r="G16" s="214"/>
    </row>
    <row r="17" spans="4:7" ht="12.8">
      <c r="D17" s="211"/>
      <c r="E17" s="217" t="s">
        <v>83</v>
      </c>
      <c r="F17" s="218">
        <f>Orçamento!H51/4</f>
        <v>197082.141</v>
      </c>
      <c r="G17" s="214"/>
    </row>
    <row r="18" spans="4:7" ht="9" customHeight="1">
      <c r="D18" s="211" t="s">
        <v>313</v>
      </c>
      <c r="E18" s="212" t="s">
        <v>13</v>
      </c>
      <c r="F18" s="213">
        <v>0</v>
      </c>
      <c r="G18" s="214">
        <f>SUM(F18:F22)</f>
        <v>212185.437</v>
      </c>
    </row>
    <row r="19" spans="4:7" ht="12.8">
      <c r="D19" s="211"/>
      <c r="E19" s="215" t="s">
        <v>54</v>
      </c>
      <c r="F19" s="216">
        <v>0</v>
      </c>
      <c r="G19" s="214"/>
    </row>
    <row r="20" spans="4:7" ht="12.8">
      <c r="D20" s="211"/>
      <c r="E20" s="215" t="s">
        <v>63</v>
      </c>
      <c r="F20" s="216">
        <v>0</v>
      </c>
      <c r="G20" s="214"/>
    </row>
    <row r="21" spans="4:7" ht="12.8">
      <c r="D21" s="211"/>
      <c r="E21" s="215" t="s">
        <v>77</v>
      </c>
      <c r="F21" s="216">
        <f>Orçamento!H46/4</f>
        <v>15103.296</v>
      </c>
      <c r="G21" s="214"/>
    </row>
    <row r="22" spans="4:7" ht="12.8">
      <c r="D22" s="211"/>
      <c r="E22" s="217" t="s">
        <v>83</v>
      </c>
      <c r="F22" s="218">
        <f>Orçamento!H51/4</f>
        <v>197082.141</v>
      </c>
      <c r="G22" s="214"/>
    </row>
    <row r="23" spans="4:7" ht="9" customHeight="1">
      <c r="D23" s="211" t="s">
        <v>314</v>
      </c>
      <c r="E23" s="212" t="s">
        <v>13</v>
      </c>
      <c r="F23" s="213">
        <v>0</v>
      </c>
      <c r="G23" s="214">
        <f>SUM(F23:F27)</f>
        <v>212185.437</v>
      </c>
    </row>
    <row r="24" spans="4:7" ht="12.8">
      <c r="D24" s="211"/>
      <c r="E24" s="215" t="s">
        <v>54</v>
      </c>
      <c r="F24" s="216">
        <v>0</v>
      </c>
      <c r="G24" s="214"/>
    </row>
    <row r="25" spans="4:7" ht="12.8">
      <c r="D25" s="211"/>
      <c r="E25" s="215" t="s">
        <v>63</v>
      </c>
      <c r="F25" s="216">
        <v>0</v>
      </c>
      <c r="G25" s="214"/>
    </row>
    <row r="26" spans="4:7" ht="12.8">
      <c r="D26" s="211"/>
      <c r="E26" s="215" t="s">
        <v>77</v>
      </c>
      <c r="F26" s="216">
        <f>Orçamento!H46/4</f>
        <v>15103.296</v>
      </c>
      <c r="G26" s="214"/>
    </row>
    <row r="27" spans="4:7" ht="12.8">
      <c r="D27" s="211"/>
      <c r="E27" s="217" t="s">
        <v>83</v>
      </c>
      <c r="F27" s="218">
        <f>Orçamento!H51/4</f>
        <v>197082.141</v>
      </c>
      <c r="G27" s="214"/>
    </row>
    <row r="28" spans="4:7" ht="9" customHeight="1">
      <c r="D28" s="211" t="s">
        <v>315</v>
      </c>
      <c r="E28" s="212" t="s">
        <v>13</v>
      </c>
      <c r="F28" s="213">
        <v>0</v>
      </c>
      <c r="G28" s="214">
        <f>SUM(F28:F32)</f>
        <v>212185.437</v>
      </c>
    </row>
    <row r="29" spans="4:7" ht="12.8">
      <c r="D29" s="211"/>
      <c r="E29" s="215" t="s">
        <v>54</v>
      </c>
      <c r="F29" s="216">
        <v>0</v>
      </c>
      <c r="G29" s="214"/>
    </row>
    <row r="30" spans="4:7" ht="12.8">
      <c r="D30" s="211"/>
      <c r="E30" s="215" t="s">
        <v>63</v>
      </c>
      <c r="F30" s="216">
        <v>0</v>
      </c>
      <c r="G30" s="214"/>
    </row>
    <row r="31" spans="4:7" ht="12.8">
      <c r="D31" s="211"/>
      <c r="E31" s="215" t="s">
        <v>77</v>
      </c>
      <c r="F31" s="216">
        <f>Orçamento!H46/4</f>
        <v>15103.296</v>
      </c>
      <c r="G31" s="214"/>
    </row>
    <row r="32" spans="4:7" ht="12.8">
      <c r="D32" s="211"/>
      <c r="E32" s="217" t="s">
        <v>83</v>
      </c>
      <c r="F32" s="218">
        <f>Orçamento!H51/4</f>
        <v>197082.141</v>
      </c>
      <c r="G32" s="214"/>
    </row>
    <row r="33" spans="4:7" ht="9" customHeight="1">
      <c r="D33" s="211" t="s">
        <v>316</v>
      </c>
      <c r="E33" s="212" t="s">
        <v>13</v>
      </c>
      <c r="F33" s="213">
        <v>0</v>
      </c>
      <c r="G33" s="214">
        <f>SUM(F33:F37)</f>
        <v>107051.4705</v>
      </c>
    </row>
    <row r="34" spans="4:7" ht="12.8">
      <c r="D34" s="211"/>
      <c r="E34" s="215" t="s">
        <v>54</v>
      </c>
      <c r="F34" s="216">
        <f>Orçamento!H34/8</f>
        <v>8510.4</v>
      </c>
      <c r="G34" s="214"/>
    </row>
    <row r="35" spans="4:7" ht="12.8">
      <c r="D35" s="211"/>
      <c r="E35" s="215" t="s">
        <v>63</v>
      </c>
      <c r="F35" s="216">
        <f>Orçamento!H38/8</f>
        <v>98541.0705</v>
      </c>
      <c r="G35" s="214"/>
    </row>
    <row r="36" spans="4:7" ht="12.8">
      <c r="D36" s="211"/>
      <c r="E36" s="215" t="s">
        <v>77</v>
      </c>
      <c r="F36" s="216">
        <v>0</v>
      </c>
      <c r="G36" s="214"/>
    </row>
    <row r="37" spans="4:7" ht="12.8">
      <c r="D37" s="211"/>
      <c r="E37" s="217" t="s">
        <v>83</v>
      </c>
      <c r="F37" s="218">
        <v>0</v>
      </c>
      <c r="G37" s="214"/>
    </row>
    <row r="38" spans="4:7" ht="9" customHeight="1">
      <c r="D38" s="211" t="s">
        <v>317</v>
      </c>
      <c r="E38" s="212" t="s">
        <v>13</v>
      </c>
      <c r="F38" s="213">
        <v>0</v>
      </c>
      <c r="G38" s="214">
        <f>SUM(F38:F42)</f>
        <v>107051.4705</v>
      </c>
    </row>
    <row r="39" spans="4:7" ht="12.8">
      <c r="D39" s="211"/>
      <c r="E39" s="215" t="s">
        <v>54</v>
      </c>
      <c r="F39" s="216">
        <f>Orçamento!H34/8</f>
        <v>8510.4</v>
      </c>
      <c r="G39" s="214"/>
    </row>
    <row r="40" spans="4:7" ht="12.8">
      <c r="D40" s="211"/>
      <c r="E40" s="215" t="s">
        <v>63</v>
      </c>
      <c r="F40" s="216">
        <f>Orçamento!H38/8</f>
        <v>98541.0705</v>
      </c>
      <c r="G40" s="214"/>
    </row>
    <row r="41" spans="4:7" ht="12.8">
      <c r="D41" s="211"/>
      <c r="E41" s="215" t="s">
        <v>77</v>
      </c>
      <c r="F41" s="216">
        <v>0</v>
      </c>
      <c r="G41" s="214"/>
    </row>
    <row r="42" spans="4:7" ht="12.8">
      <c r="D42" s="211"/>
      <c r="E42" s="217" t="s">
        <v>83</v>
      </c>
      <c r="F42" s="218">
        <v>0</v>
      </c>
      <c r="G42" s="214"/>
    </row>
    <row r="43" spans="4:7" ht="9" customHeight="1">
      <c r="D43" s="211" t="s">
        <v>318</v>
      </c>
      <c r="E43" s="212" t="s">
        <v>13</v>
      </c>
      <c r="F43" s="213">
        <v>0</v>
      </c>
      <c r="G43" s="214">
        <f>SUM(F43:F47)</f>
        <v>107051.4705</v>
      </c>
    </row>
    <row r="44" spans="4:7" ht="12.8">
      <c r="D44" s="211"/>
      <c r="E44" s="215" t="s">
        <v>54</v>
      </c>
      <c r="F44" s="216">
        <f>Orçamento!H34/8</f>
        <v>8510.4</v>
      </c>
      <c r="G44" s="214"/>
    </row>
    <row r="45" spans="4:7" ht="12.8">
      <c r="D45" s="211"/>
      <c r="E45" s="215" t="s">
        <v>63</v>
      </c>
      <c r="F45" s="216">
        <f>Orçamento!H38/8</f>
        <v>98541.0705</v>
      </c>
      <c r="G45" s="214"/>
    </row>
    <row r="46" spans="4:7" ht="12.8">
      <c r="D46" s="211"/>
      <c r="E46" s="215" t="s">
        <v>77</v>
      </c>
      <c r="F46" s="216">
        <v>0</v>
      </c>
      <c r="G46" s="214"/>
    </row>
    <row r="47" spans="4:7" ht="12.8">
      <c r="D47" s="211"/>
      <c r="E47" s="217" t="s">
        <v>83</v>
      </c>
      <c r="F47" s="218">
        <v>0</v>
      </c>
      <c r="G47" s="214"/>
    </row>
    <row r="48" spans="4:7" ht="9" customHeight="1">
      <c r="D48" s="211" t="s">
        <v>319</v>
      </c>
      <c r="E48" s="212" t="s">
        <v>13</v>
      </c>
      <c r="F48" s="213">
        <v>0</v>
      </c>
      <c r="G48" s="214">
        <f>SUM(F48:F52)</f>
        <v>107051.4705</v>
      </c>
    </row>
    <row r="49" spans="4:7" ht="12.8">
      <c r="D49" s="211"/>
      <c r="E49" s="215" t="s">
        <v>54</v>
      </c>
      <c r="F49" s="216">
        <f>Orçamento!H34/8</f>
        <v>8510.4</v>
      </c>
      <c r="G49" s="214"/>
    </row>
    <row r="50" spans="4:7" ht="12.8">
      <c r="D50" s="211"/>
      <c r="E50" s="215" t="s">
        <v>63</v>
      </c>
      <c r="F50" s="216">
        <f>Orçamento!H38/8</f>
        <v>98541.0705</v>
      </c>
      <c r="G50" s="214"/>
    </row>
    <row r="51" spans="4:7" ht="12.8">
      <c r="D51" s="211"/>
      <c r="E51" s="215" t="s">
        <v>77</v>
      </c>
      <c r="F51" s="216">
        <v>0</v>
      </c>
      <c r="G51" s="214"/>
    </row>
    <row r="52" spans="4:7" ht="12.8">
      <c r="D52" s="211"/>
      <c r="E52" s="217" t="s">
        <v>83</v>
      </c>
      <c r="F52" s="218">
        <v>0</v>
      </c>
      <c r="G52" s="214"/>
    </row>
    <row r="53" spans="4:7" ht="9" customHeight="1">
      <c r="D53" s="211" t="s">
        <v>320</v>
      </c>
      <c r="E53" s="212" t="s">
        <v>13</v>
      </c>
      <c r="F53" s="213">
        <v>0</v>
      </c>
      <c r="G53" s="214">
        <f>SUM(F53:F57)</f>
        <v>107051.4705</v>
      </c>
    </row>
    <row r="54" spans="4:7" ht="12.8">
      <c r="D54" s="211"/>
      <c r="E54" s="215" t="s">
        <v>54</v>
      </c>
      <c r="F54" s="216">
        <f>Orçamento!H34/8</f>
        <v>8510.4</v>
      </c>
      <c r="G54" s="214"/>
    </row>
    <row r="55" spans="4:7" ht="12.8">
      <c r="D55" s="211"/>
      <c r="E55" s="215" t="s">
        <v>63</v>
      </c>
      <c r="F55" s="216">
        <f>Orçamento!H38/8</f>
        <v>98541.0705</v>
      </c>
      <c r="G55" s="214"/>
    </row>
    <row r="56" spans="4:7" ht="12.8">
      <c r="D56" s="211"/>
      <c r="E56" s="215" t="s">
        <v>77</v>
      </c>
      <c r="F56" s="216">
        <v>0</v>
      </c>
      <c r="G56" s="214"/>
    </row>
    <row r="57" spans="4:7" ht="12.8">
      <c r="D57" s="211"/>
      <c r="E57" s="217" t="s">
        <v>83</v>
      </c>
      <c r="F57" s="218">
        <v>0</v>
      </c>
      <c r="G57" s="214"/>
    </row>
    <row r="58" spans="4:7" ht="9" customHeight="1">
      <c r="D58" s="211" t="s">
        <v>321</v>
      </c>
      <c r="E58" s="212" t="s">
        <v>13</v>
      </c>
      <c r="F58" s="213">
        <v>0</v>
      </c>
      <c r="G58" s="214">
        <f>SUM(F58:F62)</f>
        <v>107051.4705</v>
      </c>
    </row>
    <row r="59" spans="4:7" ht="12.8">
      <c r="D59" s="211"/>
      <c r="E59" s="215" t="s">
        <v>54</v>
      </c>
      <c r="F59" s="216">
        <f>Orçamento!H34/8</f>
        <v>8510.4</v>
      </c>
      <c r="G59" s="214"/>
    </row>
    <row r="60" spans="4:7" ht="12.8">
      <c r="D60" s="211"/>
      <c r="E60" s="215" t="s">
        <v>63</v>
      </c>
      <c r="F60" s="216">
        <f>Orçamento!H38/8</f>
        <v>98541.0705</v>
      </c>
      <c r="G60" s="214"/>
    </row>
    <row r="61" spans="4:7" ht="12.8">
      <c r="D61" s="211"/>
      <c r="E61" s="215" t="s">
        <v>77</v>
      </c>
      <c r="F61" s="216">
        <v>0</v>
      </c>
      <c r="G61" s="214"/>
    </row>
    <row r="62" spans="4:7" ht="12.8">
      <c r="D62" s="211"/>
      <c r="E62" s="217" t="s">
        <v>83</v>
      </c>
      <c r="F62" s="218">
        <v>0</v>
      </c>
      <c r="G62" s="214"/>
    </row>
    <row r="63" spans="4:7" ht="9" customHeight="1">
      <c r="D63" s="211" t="s">
        <v>322</v>
      </c>
      <c r="E63" s="212" t="s">
        <v>13</v>
      </c>
      <c r="F63" s="213">
        <v>0</v>
      </c>
      <c r="G63" s="214">
        <f>SUM(F63:F67)</f>
        <v>107051.4705</v>
      </c>
    </row>
    <row r="64" spans="4:7" ht="12.8">
      <c r="D64" s="211"/>
      <c r="E64" s="215" t="s">
        <v>54</v>
      </c>
      <c r="F64" s="216">
        <f>Orçamento!H34/8</f>
        <v>8510.4</v>
      </c>
      <c r="G64" s="214"/>
    </row>
    <row r="65" spans="4:7" ht="12.8">
      <c r="D65" s="211"/>
      <c r="E65" s="215" t="s">
        <v>63</v>
      </c>
      <c r="F65" s="216">
        <f>Orçamento!H38/8</f>
        <v>98541.0705</v>
      </c>
      <c r="G65" s="214"/>
    </row>
    <row r="66" spans="4:7" ht="12.8">
      <c r="D66" s="211"/>
      <c r="E66" s="215" t="s">
        <v>77</v>
      </c>
      <c r="F66" s="216">
        <v>0</v>
      </c>
      <c r="G66" s="214"/>
    </row>
    <row r="67" spans="4:7" ht="12.8">
      <c r="D67" s="211"/>
      <c r="E67" s="217" t="s">
        <v>83</v>
      </c>
      <c r="F67" s="218">
        <v>0</v>
      </c>
      <c r="G67" s="214"/>
    </row>
    <row r="68" spans="4:7" ht="9" customHeight="1">
      <c r="D68" s="211" t="s">
        <v>323</v>
      </c>
      <c r="E68" s="212" t="s">
        <v>13</v>
      </c>
      <c r="F68" s="213">
        <v>0</v>
      </c>
      <c r="G68" s="214">
        <f>SUM(F68:F72)</f>
        <v>107051.4705</v>
      </c>
    </row>
    <row r="69" spans="4:7" ht="12.8">
      <c r="D69" s="211"/>
      <c r="E69" s="215" t="s">
        <v>54</v>
      </c>
      <c r="F69" s="216">
        <f>Orçamento!H34/8</f>
        <v>8510.4</v>
      </c>
      <c r="G69" s="214"/>
    </row>
    <row r="70" spans="4:7" ht="12.8">
      <c r="D70" s="211"/>
      <c r="E70" s="215" t="s">
        <v>63</v>
      </c>
      <c r="F70" s="216">
        <f>Orçamento!H38/8</f>
        <v>98541.0705</v>
      </c>
      <c r="G70" s="214"/>
    </row>
    <row r="71" spans="4:7" ht="12.8">
      <c r="D71" s="211"/>
      <c r="E71" s="215" t="s">
        <v>77</v>
      </c>
      <c r="F71" s="216">
        <v>0</v>
      </c>
      <c r="G71" s="214"/>
    </row>
    <row r="72" spans="4:7" ht="12.8">
      <c r="D72" s="211"/>
      <c r="E72" s="217" t="s">
        <v>83</v>
      </c>
      <c r="F72" s="218">
        <v>0</v>
      </c>
      <c r="G72" s="214"/>
    </row>
    <row r="73" s="206" customFormat="1" ht="13.5" customHeight="1">
      <c r="G73" s="219">
        <f>SUM(G13:G72)</f>
        <v>1769871.052</v>
      </c>
    </row>
  </sheetData>
  <mergeCells count="26">
    <mergeCell ref="C1:H5"/>
    <mergeCell ref="A7:K8"/>
    <mergeCell ref="D13:D17"/>
    <mergeCell ref="G13:G17"/>
    <mergeCell ref="D18:D22"/>
    <mergeCell ref="G18:G22"/>
    <mergeCell ref="D23:D27"/>
    <mergeCell ref="G23:G27"/>
    <mergeCell ref="D28:D32"/>
    <mergeCell ref="G28:G32"/>
    <mergeCell ref="D33:D37"/>
    <mergeCell ref="G33:G37"/>
    <mergeCell ref="D38:D42"/>
    <mergeCell ref="G38:G42"/>
    <mergeCell ref="D43:D47"/>
    <mergeCell ref="G43:G47"/>
    <mergeCell ref="D48:D52"/>
    <mergeCell ref="G48:G52"/>
    <mergeCell ref="D53:D57"/>
    <mergeCell ref="G53:G57"/>
    <mergeCell ref="D58:D62"/>
    <mergeCell ref="G58:G62"/>
    <mergeCell ref="D63:D67"/>
    <mergeCell ref="G63:G67"/>
    <mergeCell ref="D68:D72"/>
    <mergeCell ref="G68:G72"/>
  </mergeCells>
  <printOptions/>
  <pageMargins left="0.511805555555555" right="0.511805555555555" top="0.7875" bottom="0.7875" header="0.511805555555555" footer="0.511805555555555"/>
  <pageSetup horizontalDpi="300" verticalDpi="300" orientation="portrait" paperSize="9" scale="81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60" workbookViewId="0" topLeftCell="A1">
      <selection activeCell="A1" sqref="A1"/>
    </sheetView>
  </sheetViews>
  <sheetFormatPr defaultColWidth="8.7109375" defaultRowHeight="15"/>
  <cols>
    <col min="3" max="3" width="36.57421875" style="0" customWidth="1"/>
    <col min="4" max="4" width="9.421875" style="0" customWidth="1"/>
    <col min="5" max="5" width="11.421875" style="0" customWidth="1"/>
    <col min="7" max="7" width="0.2890625" style="0" customWidth="1"/>
    <col min="8" max="8" width="0.13671875" style="0" customWidth="1"/>
    <col min="9" max="9" width="38.28125" style="0" hidden="1" customWidth="1"/>
    <col min="10" max="10" width="8.00390625" style="0" hidden="1" customWidth="1"/>
    <col min="11" max="12" width="8.8515625" style="0" hidden="1" customWidth="1"/>
    <col min="13" max="13" width="1.7109375" style="0" hidden="1" customWidth="1"/>
    <col min="14" max="15" width="8.8515625" style="0" hidden="1" customWidth="1"/>
  </cols>
  <sheetData>
    <row r="1" spans="1:15" ht="14.45" customHeight="1">
      <c r="A1" s="220" t="s">
        <v>324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14.4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ht="15.75"/>
    <row r="5" spans="2:14" ht="15">
      <c r="B5" s="221" t="s">
        <v>325</v>
      </c>
      <c r="C5" s="221"/>
      <c r="D5" s="222"/>
      <c r="E5" s="222"/>
      <c r="M5" s="223"/>
      <c r="N5" s="224"/>
    </row>
    <row r="6" ht="15.75"/>
    <row r="7" spans="1:14" ht="15">
      <c r="A7" s="225"/>
      <c r="B7" s="226" t="s">
        <v>5</v>
      </c>
      <c r="C7" s="227" t="s">
        <v>326</v>
      </c>
      <c r="D7" s="228" t="s">
        <v>327</v>
      </c>
      <c r="E7" s="229" t="s">
        <v>327</v>
      </c>
      <c r="F7" s="230"/>
      <c r="G7" s="231"/>
      <c r="M7" s="232"/>
      <c r="N7" s="233"/>
    </row>
    <row r="8" spans="1:14" ht="15.75">
      <c r="A8" s="225"/>
      <c r="B8" s="226"/>
      <c r="C8" s="227"/>
      <c r="D8" s="234" t="s">
        <v>328</v>
      </c>
      <c r="E8" s="235" t="s">
        <v>329</v>
      </c>
      <c r="F8" s="230"/>
      <c r="G8" s="231"/>
      <c r="M8" s="236"/>
      <c r="N8" s="237"/>
    </row>
    <row r="9" spans="1:14" ht="15">
      <c r="A9" s="225"/>
      <c r="B9" s="238"/>
      <c r="C9" s="239"/>
      <c r="D9" s="240"/>
      <c r="E9" s="241"/>
      <c r="F9" s="230"/>
      <c r="G9" s="231"/>
      <c r="M9" s="236"/>
      <c r="N9" s="237"/>
    </row>
    <row r="10" spans="1:14" ht="13.8">
      <c r="A10" s="225"/>
      <c r="B10" s="242">
        <v>1</v>
      </c>
      <c r="C10" s="243" t="s">
        <v>330</v>
      </c>
      <c r="D10" s="244" t="s">
        <v>331</v>
      </c>
      <c r="E10" s="245">
        <v>2.16</v>
      </c>
      <c r="F10" s="246"/>
      <c r="G10" s="247"/>
      <c r="M10" s="236"/>
      <c r="N10" s="237"/>
    </row>
    <row r="11" spans="1:14" ht="15">
      <c r="A11" s="225"/>
      <c r="B11" s="248" t="s">
        <v>332</v>
      </c>
      <c r="C11" s="249" t="s">
        <v>333</v>
      </c>
      <c r="D11" s="250" t="s">
        <v>331</v>
      </c>
      <c r="E11" s="251" t="s">
        <v>331</v>
      </c>
      <c r="F11" s="252"/>
      <c r="G11" s="253"/>
      <c r="M11" s="236"/>
      <c r="N11" s="237"/>
    </row>
    <row r="12" spans="1:14" ht="15">
      <c r="A12" s="225"/>
      <c r="B12" s="248" t="s">
        <v>334</v>
      </c>
      <c r="C12" s="249" t="s">
        <v>335</v>
      </c>
      <c r="D12" s="250" t="s">
        <v>331</v>
      </c>
      <c r="E12" s="251" t="s">
        <v>331</v>
      </c>
      <c r="F12" s="252"/>
      <c r="G12" s="253"/>
      <c r="M12" s="236"/>
      <c r="N12" s="237"/>
    </row>
    <row r="13" spans="1:14" ht="15">
      <c r="A13" s="225"/>
      <c r="B13" s="248" t="s">
        <v>336</v>
      </c>
      <c r="C13" s="249" t="s">
        <v>337</v>
      </c>
      <c r="D13" s="250" t="s">
        <v>331</v>
      </c>
      <c r="E13" s="251" t="s">
        <v>331</v>
      </c>
      <c r="F13" s="252"/>
      <c r="G13" s="253"/>
      <c r="M13" s="236"/>
      <c r="N13" s="237"/>
    </row>
    <row r="14" spans="1:14" ht="15">
      <c r="A14" s="225"/>
      <c r="B14" s="254" t="s">
        <v>331</v>
      </c>
      <c r="C14" s="249" t="s">
        <v>331</v>
      </c>
      <c r="D14" s="250" t="s">
        <v>331</v>
      </c>
      <c r="E14" s="251" t="s">
        <v>331</v>
      </c>
      <c r="F14" s="252"/>
      <c r="G14" s="253"/>
      <c r="M14" s="236"/>
      <c r="N14" s="237"/>
    </row>
    <row r="15" spans="1:14" ht="15">
      <c r="A15" s="225"/>
      <c r="B15" s="242">
        <v>2</v>
      </c>
      <c r="C15" s="243" t="s">
        <v>338</v>
      </c>
      <c r="D15" s="255">
        <f>SUM(D16:D18)</f>
        <v>8.65</v>
      </c>
      <c r="E15" s="256">
        <f>ROUND(SUM(E16:E18),2)</f>
        <v>8.65</v>
      </c>
      <c r="F15" s="252"/>
      <c r="G15" s="247"/>
      <c r="M15" s="236"/>
      <c r="N15" s="237"/>
    </row>
    <row r="16" spans="1:14" ht="15">
      <c r="A16" s="225"/>
      <c r="B16" s="248" t="s">
        <v>339</v>
      </c>
      <c r="C16" s="257" t="s">
        <v>340</v>
      </c>
      <c r="D16" s="250">
        <v>5</v>
      </c>
      <c r="E16" s="251">
        <v>5</v>
      </c>
      <c r="F16" s="252"/>
      <c r="G16" s="253"/>
      <c r="M16" s="236"/>
      <c r="N16" s="237"/>
    </row>
    <row r="17" spans="1:14" ht="15.75">
      <c r="A17" s="225"/>
      <c r="B17" s="248" t="s">
        <v>341</v>
      </c>
      <c r="C17" s="249" t="s">
        <v>342</v>
      </c>
      <c r="D17" s="250">
        <v>0.65</v>
      </c>
      <c r="E17" s="251">
        <f>D17</f>
        <v>0.65</v>
      </c>
      <c r="F17" s="252"/>
      <c r="G17" s="253"/>
      <c r="M17" s="258"/>
      <c r="N17" s="259"/>
    </row>
    <row r="18" spans="1:7" ht="15">
      <c r="A18" s="225"/>
      <c r="B18" s="248" t="s">
        <v>343</v>
      </c>
      <c r="C18" s="249" t="s">
        <v>344</v>
      </c>
      <c r="D18" s="260">
        <v>3</v>
      </c>
      <c r="E18" s="251">
        <f>D18</f>
        <v>3</v>
      </c>
      <c r="F18" s="252"/>
      <c r="G18" s="261"/>
    </row>
    <row r="19" spans="1:7" ht="15">
      <c r="A19" s="225"/>
      <c r="B19" s="254"/>
      <c r="C19" s="249"/>
      <c r="D19" s="250"/>
      <c r="E19" s="251"/>
      <c r="F19" s="252"/>
      <c r="G19" s="247"/>
    </row>
    <row r="20" spans="1:7" ht="15">
      <c r="A20" s="225"/>
      <c r="B20" s="242">
        <v>3</v>
      </c>
      <c r="C20" s="243" t="s">
        <v>345</v>
      </c>
      <c r="D20" s="262" t="s">
        <v>331</v>
      </c>
      <c r="E20" s="256">
        <f>SUM(E21:E23)</f>
        <v>0</v>
      </c>
      <c r="F20" s="252"/>
      <c r="G20" s="247"/>
    </row>
    <row r="21" spans="1:7" ht="15">
      <c r="A21" s="225"/>
      <c r="B21" s="248" t="s">
        <v>346</v>
      </c>
      <c r="C21" s="249" t="s">
        <v>347</v>
      </c>
      <c r="D21" s="250"/>
      <c r="E21" s="251">
        <v>0</v>
      </c>
      <c r="F21" s="252"/>
      <c r="G21" s="247"/>
    </row>
    <row r="22" spans="1:7" ht="15">
      <c r="A22" s="225"/>
      <c r="B22" s="248" t="s">
        <v>348</v>
      </c>
      <c r="C22" s="249" t="s">
        <v>349</v>
      </c>
      <c r="D22" s="250"/>
      <c r="E22" s="251">
        <v>0</v>
      </c>
      <c r="F22" s="252"/>
      <c r="G22" s="247"/>
    </row>
    <row r="23" spans="1:7" ht="15">
      <c r="A23" s="225"/>
      <c r="B23" s="248" t="s">
        <v>348</v>
      </c>
      <c r="C23" s="249" t="s">
        <v>350</v>
      </c>
      <c r="D23" s="250"/>
      <c r="E23" s="251">
        <v>0</v>
      </c>
      <c r="F23" s="252"/>
      <c r="G23" s="247"/>
    </row>
    <row r="24" spans="1:7" ht="15">
      <c r="A24" s="225"/>
      <c r="B24" s="254"/>
      <c r="C24" s="249"/>
      <c r="D24" s="250"/>
      <c r="E24" s="251"/>
      <c r="F24" s="252"/>
      <c r="G24" s="247"/>
    </row>
    <row r="25" spans="1:7" ht="13.8">
      <c r="A25" s="225"/>
      <c r="B25" s="242">
        <v>4</v>
      </c>
      <c r="C25" s="243" t="s">
        <v>351</v>
      </c>
      <c r="D25" s="262" t="s">
        <v>331</v>
      </c>
      <c r="E25" s="256">
        <v>1.23</v>
      </c>
      <c r="F25" s="252"/>
      <c r="G25" s="247"/>
    </row>
    <row r="26" spans="1:7" ht="15">
      <c r="A26" s="225"/>
      <c r="B26" s="254"/>
      <c r="C26" s="249"/>
      <c r="D26" s="250"/>
      <c r="E26" s="251"/>
      <c r="F26" s="252"/>
      <c r="G26" s="247"/>
    </row>
    <row r="27" spans="1:7" ht="13.8">
      <c r="A27" s="225"/>
      <c r="B27" s="242">
        <v>5</v>
      </c>
      <c r="C27" s="243" t="s">
        <v>352</v>
      </c>
      <c r="D27" s="263"/>
      <c r="E27" s="264">
        <v>6</v>
      </c>
      <c r="F27" s="252"/>
      <c r="G27" s="247"/>
    </row>
    <row r="28" spans="1:7" ht="15.75">
      <c r="A28" s="225"/>
      <c r="B28" s="254"/>
      <c r="C28" s="249"/>
      <c r="D28" s="265"/>
      <c r="E28" s="266"/>
      <c r="F28" s="252"/>
      <c r="G28" s="253"/>
    </row>
    <row r="29" spans="1:7" ht="15.75">
      <c r="A29" s="225"/>
      <c r="B29" s="267" t="s">
        <v>331</v>
      </c>
      <c r="C29" s="268" t="s">
        <v>353</v>
      </c>
      <c r="D29" s="269" t="s">
        <v>331</v>
      </c>
      <c r="E29" s="270">
        <f>ROUND((((1+(E10%+E21%+E22%+E23%))*(1+E25%)*(1+E27%)/(1-E15%))-(1))*100,2)</f>
        <v>20</v>
      </c>
      <c r="F29" s="271"/>
      <c r="G29" s="247"/>
    </row>
    <row r="30" spans="1:7" ht="15">
      <c r="A30" s="225"/>
      <c r="B30" s="225"/>
      <c r="C30" s="225"/>
      <c r="D30" s="225"/>
      <c r="E30" s="225"/>
      <c r="F30" s="225"/>
      <c r="G30" s="225"/>
    </row>
    <row r="31" spans="1:7" ht="15">
      <c r="A31" s="225"/>
      <c r="B31" s="225"/>
      <c r="C31" s="225"/>
      <c r="D31" s="225"/>
      <c r="E31" s="225"/>
      <c r="F31" s="225"/>
      <c r="G31" s="225"/>
    </row>
    <row r="32" spans="1:7" ht="15">
      <c r="A32" s="225"/>
      <c r="B32" s="272" t="s">
        <v>354</v>
      </c>
      <c r="C32" s="225"/>
      <c r="D32" s="225"/>
      <c r="E32" s="225"/>
      <c r="F32" s="225"/>
      <c r="G32" s="225"/>
    </row>
    <row r="34" ht="15.75"/>
    <row r="35" spans="2:5" ht="15">
      <c r="B35" s="273" t="s">
        <v>355</v>
      </c>
      <c r="C35" s="223"/>
      <c r="D35" s="223"/>
      <c r="E35" s="223"/>
    </row>
    <row r="36" ht="15.75"/>
    <row r="37" spans="2:5" ht="15">
      <c r="B37" s="274"/>
      <c r="C37" s="232"/>
      <c r="D37" s="232"/>
      <c r="E37" s="233"/>
    </row>
    <row r="38" spans="2:5" ht="15">
      <c r="B38" s="275"/>
      <c r="C38" s="236"/>
      <c r="D38" s="236"/>
      <c r="E38" s="237"/>
    </row>
    <row r="39" spans="2:5" ht="15">
      <c r="B39" s="275"/>
      <c r="C39" s="236"/>
      <c r="D39" s="236"/>
      <c r="E39" s="237"/>
    </row>
    <row r="40" spans="2:5" ht="15">
      <c r="B40" s="275"/>
      <c r="C40" s="236"/>
      <c r="D40" s="236"/>
      <c r="E40" s="237"/>
    </row>
    <row r="41" spans="2:5" ht="15">
      <c r="B41" s="276" t="s">
        <v>356</v>
      </c>
      <c r="C41" s="236"/>
      <c r="D41" s="236"/>
      <c r="E41" s="237"/>
    </row>
    <row r="42" spans="2:5" ht="15">
      <c r="B42" s="276" t="s">
        <v>357</v>
      </c>
      <c r="C42" s="236"/>
      <c r="D42" s="236"/>
      <c r="E42" s="237"/>
    </row>
    <row r="43" spans="2:5" ht="15">
      <c r="B43" s="276" t="s">
        <v>358</v>
      </c>
      <c r="C43" s="236"/>
      <c r="D43" s="236"/>
      <c r="E43" s="237"/>
    </row>
    <row r="44" spans="2:5" ht="15">
      <c r="B44" s="276" t="s">
        <v>359</v>
      </c>
      <c r="C44" s="236"/>
      <c r="D44" s="236"/>
      <c r="E44" s="237"/>
    </row>
    <row r="45" spans="2:5" ht="15">
      <c r="B45" s="276" t="s">
        <v>360</v>
      </c>
      <c r="C45" s="236"/>
      <c r="D45" s="236"/>
      <c r="E45" s="237"/>
    </row>
    <row r="46" spans="2:5" ht="15">
      <c r="B46" s="276" t="s">
        <v>361</v>
      </c>
      <c r="C46" s="236"/>
      <c r="D46" s="236"/>
      <c r="E46" s="237"/>
    </row>
    <row r="47" spans="2:5" ht="15.75">
      <c r="B47" s="277" t="s">
        <v>362</v>
      </c>
      <c r="C47" s="258"/>
      <c r="D47" s="258"/>
      <c r="E47" s="259"/>
    </row>
  </sheetData>
  <mergeCells count="3">
    <mergeCell ref="A1:O3"/>
    <mergeCell ref="B7:B8"/>
    <mergeCell ref="C7:C8"/>
  </mergeCells>
  <printOptions/>
  <pageMargins left="0.511805555555555" right="0.511805555555555" top="0.7875" bottom="0.78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Mizrahi</dc:creator>
  <cp:keywords/>
  <dc:description/>
  <cp:lastModifiedBy/>
  <cp:lastPrinted>2020-10-01T15:19:56Z</cp:lastPrinted>
  <dcterms:created xsi:type="dcterms:W3CDTF">2017-11-08T12:50:50Z</dcterms:created>
  <dcterms:modified xsi:type="dcterms:W3CDTF">2020-10-01T15:23:20Z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