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Planilha Orçamentária" sheetId="1" r:id="rId1"/>
    <sheet name="Memória de Cálculo" sheetId="2" r:id="rId2"/>
    <sheet name="BDI" sheetId="3" r:id="rId3"/>
    <sheet name="Composições" sheetId="4" r:id="rId4"/>
    <sheet name="Média das Pesquisas de Preço" sheetId="5" r:id="rId5"/>
    <sheet name="Orçamento" sheetId="6" r:id="rId6"/>
    <sheet name="Formação de Preço" sheetId="7" r:id="rId7"/>
  </sheets>
  <externalReferences>
    <externalReference r:id="rId10"/>
  </externalReferences>
  <definedNames>
    <definedName name="_xlnm.Print_Area" localSheetId="3">'Composições'!$A$1:$I$42</definedName>
    <definedName name="_xlnm.Print_Area" localSheetId="1">'Memória de Cálculo'!$A$1:$F$42</definedName>
    <definedName name="_xlnm.Print_Area" localSheetId="0">'Planilha Orçamentária'!$A$1:$G$48</definedName>
  </definedNames>
  <calcPr calcId="145621"/>
  <extLst/>
</workbook>
</file>

<file path=xl/sharedStrings.xml><?xml version="1.0" encoding="utf-8"?>
<sst xmlns="http://schemas.openxmlformats.org/spreadsheetml/2006/main" count="521" uniqueCount="265">
  <si>
    <t>República Federativa do Brasil – Estado do Rio de Janeiro</t>
  </si>
  <si>
    <t>Prefeitura Municipal de Quissamã</t>
  </si>
  <si>
    <t>Rua Conde Araruama, n° 425 – Quissamã - RJ</t>
  </si>
  <si>
    <t>SERVIÇOS DE INSTALAÇÕES ELÉTRICAS DE ILUMINAÇÃO INSTALAÇÕES DE FORÇA E LUZ
A - Reforma das Instalações Elétricas que atendem as casas populares de Machadinha
B - Serviço de Instalações Elétricas de Iluminação do Campo Esportivo De Santa Catarina</t>
  </si>
  <si>
    <t>PLANILHA ORÇAMENTÁRIA</t>
  </si>
  <si>
    <t>Referência: EMOP de 09/2019 e Pesquisa de Preço de 07/2020</t>
  </si>
  <si>
    <t xml:space="preserve">Item </t>
  </si>
  <si>
    <t>Código EMOP Ref.: 09/2019</t>
  </si>
  <si>
    <t>Descrição de Materias, Mão de Obra e Equipamento</t>
  </si>
  <si>
    <t>Unid</t>
  </si>
  <si>
    <t>QTD</t>
  </si>
  <si>
    <t>V. Unit.</t>
  </si>
  <si>
    <t>Vatol Total</t>
  </si>
  <si>
    <t>A - Reforma das Instalações Elétricas que atendem as casas populares de Machadinha</t>
  </si>
  <si>
    <t>1</t>
  </si>
  <si>
    <t>11927</t>
  </si>
  <si>
    <t>Caixa de proteção e conexão ao consumidor para disjuntor trifásico</t>
  </si>
  <si>
    <t>un</t>
  </si>
  <si>
    <t>Caixa de proteção para atender o disjuntor geral (item 02) que será instalado em poste já existente proximo a última residência popular</t>
  </si>
  <si>
    <t>2</t>
  </si>
  <si>
    <t>15.007.0608-A</t>
  </si>
  <si>
    <t>Disjuntor termomagnético, tripolar, de 125 a 150A x 250V. FORNECIMENTO e COLOCAÇÃO</t>
  </si>
  <si>
    <t>Disjuntor geral de proteção para atender as 16 residências populares</t>
  </si>
  <si>
    <t>3</t>
  </si>
  <si>
    <t>03.001.0001-B</t>
  </si>
  <si>
    <t xml:space="preserve">Escavação manual de vala/cava em material de 1ª categoria (areia, argila ou piçarra), até 1,50m de profundidade, exclusive escoramento e esgotamento </t>
  </si>
  <si>
    <t>m³</t>
  </si>
  <si>
    <t>Para assenamento do Item 06, sendo 50m de comprimento x 0,5m de profudidade x 0,3m de largura</t>
  </si>
  <si>
    <t>4</t>
  </si>
  <si>
    <t>03.013.0002-A</t>
  </si>
  <si>
    <t>Reaterro de vala/cava compactada a maço, em camadas de 30cm de espessura máxima, com material de boa qualidade, exclusive este</t>
  </si>
  <si>
    <t>Para assenamento do Item 06, sendo 7,5m³ - 0,5m³ = 7m³, sendo: 50m de comprimento e eletroduto de aproximadamente 10cm de diâmetro</t>
  </si>
  <si>
    <t>5</t>
  </si>
  <si>
    <t>15.036.0078-A</t>
  </si>
  <si>
    <t>Eletroduto de PVC aspiral corrugado, diâmetro de 1/2", inclusive conexões e emendas. FORNECIMENTO e INSTALAÇÃO</t>
  </si>
  <si>
    <t>m</t>
  </si>
  <si>
    <t>Eletroduto a ser utilizado para assentamento do cabeamento que estava aparente no solo e apresentou problema. No trecho que vai do medidor Enel (em frente a senzala) até o quadro de comando da bomba elevatória que atende as residências</t>
  </si>
  <si>
    <t>6</t>
  </si>
  <si>
    <t>06.069.0135-A</t>
  </si>
  <si>
    <t>Duto corrugado helicoidal, na cor preta, singelo, de polietileno de alta densidade( PEAD), para proteção de condutores elétricos em instalações subterrâneas, com diâmetro nominal de 4”, sendo o diâmetro interno de 75mm, fornecido com 2 tampões nas extremidades, fita de aviso “perigo” com fio guia de aço galvanizado revestido em PVC e de acordo com a norma ABNT NBR 13897/13898, lançado diretamente no solo, inclusive conexões e kit vedação</t>
  </si>
  <si>
    <t>Duto a ser utilizado para assentamento do cabeamento que estava aparente no solo e apresentou problema. No trecho que vai da última casa até o disjuntor geral</t>
  </si>
  <si>
    <t>7</t>
  </si>
  <si>
    <t>15.008.0085-A</t>
  </si>
  <si>
    <t>Cabo de cobre com isolamento termoplástico, compreendendo: preparo, corte e enfiação em eletrodutos, na bitola de 2,5mm², 450/750V. FORNECIMENTO e COLOCAÇÃO</t>
  </si>
  <si>
    <t>Para substituir o cabeamento que estava aparente no solo e apresentou problema, no trecho que vai do medidor Enel (em frente a senzala) até o quadro de comando da bomba elevatória que atende as residências</t>
  </si>
  <si>
    <t>8</t>
  </si>
  <si>
    <t>15.008.0100-A</t>
  </si>
  <si>
    <t>Cabo de cobre com isolamento termoplástico, compreendendo: preparo, corte e enfiação em eletrodutos, na bitola de 10mm², 450/750V. FORNECIMENTO e COLOCAÇÃO</t>
  </si>
  <si>
    <t>Material para interligar parte dos cabeamentos que ligam a rede principal (Item 06 e 10) às residências</t>
  </si>
  <si>
    <t>9</t>
  </si>
  <si>
    <t>15.008.0115-A</t>
  </si>
  <si>
    <t>Cabo de cobre com isolamento termoplástico, compreendendo: preparo, corte e enfiação em eletrodutos, na bitola de 50mm², 450/750V. FORNECIMENTO e COLOCAÇÃO</t>
  </si>
  <si>
    <t>Material a ser utilizados para atender 16 residências populares. Sendo 3 fases e 1 neutro (4 cabos) para atender um percurso de 140m (50m a serem lançados no item 06 e 90m a serem lançados no eletroduto existente que se inicia na primeira casa e segue ate a última casa, visando substituição dos cabos existente que encontram-se em situação precária) Ou seja, 4 cabo no percurso de 140m = 560m de cabo</t>
  </si>
  <si>
    <t>10</t>
  </si>
  <si>
    <t>21.035.0010-A</t>
  </si>
  <si>
    <t>Caixa hand-hole, pré-moldada, em anel de concreto, conforme projeto nº A41683-PD, RIOLUZ, com dimensões de 0,60 x 0,60m, exclusive escavação, reaterro e tampão. FORNECIMENTO e ASSENTAMENTO</t>
  </si>
  <si>
    <t>Para caixa de passagem, sendo 1 instalada na base do poste existente destinado a atender os item 01 e 02 e 1 instalada na curva próxima a última residência</t>
  </si>
  <si>
    <t>11</t>
  </si>
  <si>
    <t>19.004.0046-C</t>
  </si>
  <si>
    <t xml:space="preserve">Camioneta tipo pick-up, com cabine simples e caçamba, tipo leve, motor bicombustível (gasolina e álcool) de 1,6 litros, inclusive motorista </t>
  </si>
  <si>
    <t>h</t>
  </si>
  <si>
    <t>4h por dia durante 10 dias úteis. Para deslocamento de funcionários e transporte de materiais.</t>
  </si>
  <si>
    <t>12</t>
  </si>
  <si>
    <t>19.010.0025-C</t>
  </si>
  <si>
    <t>Custo horário corrido de utilização de equipamento combinado de jato d’agua a alta pressão com sucção por ação de vácuo (VÁCUO SEWER-JET), com capacidade mínima de armazenagem de 6,00m³ de material no tanque, mangueiras de captação de 4”, para limpeza de esgotamento sanitário, inclusive equipe de operação, abastecimento d’agua e transporte do material removido</t>
  </si>
  <si>
    <t>16h (dois dias) para desobstução dos eletrodutos subterrâneos. Para desobstrução de toda a tubulação subterrânea, pois a mesma encontrasse assoreada, o que pode causar aquecimento do cabeamento e dimunuindo a durabilidade e funcionalidade do mesmo</t>
  </si>
  <si>
    <t>13</t>
  </si>
  <si>
    <t>05.105.0013-A</t>
  </si>
  <si>
    <t>Mão-de-obra de eletricista, inclusive encargos sociais</t>
  </si>
  <si>
    <t>3 dias, sendo 1 dia para limpeza e revisão das caixas de passagem e 1 dia para limpeza e revisão da cabine dos medidores e 1 dia para revisão de rede, reaperto de terminais e ajustes</t>
  </si>
  <si>
    <t>14</t>
  </si>
  <si>
    <t>05.105.0016-A</t>
  </si>
  <si>
    <t>Mão-de-obra de ajudante, inclusive encargos sociais</t>
  </si>
  <si>
    <t>Subtotal Geral Material, Mão de Obra e Equipamento</t>
  </si>
  <si>
    <t>BDI (15%)</t>
  </si>
  <si>
    <t>Total Geral Material, Mão de Obra e Equipamento (COM BDI)</t>
  </si>
  <si>
    <t>B - Serviço de Instalações Elétricas de Iluminação do Campo Esportivo De Santa Catarina</t>
  </si>
  <si>
    <t>15.011.0014-5</t>
  </si>
  <si>
    <t>Entrada de serviço padrão AMPLA, para medição trifásica completa até 30 KW</t>
  </si>
  <si>
    <t>15.007.0575-A</t>
  </si>
  <si>
    <t>Disjuntor termomagnético, bipolar, de 10 a 50A x 250V.  FORNECIMENTO e COLOCAÇÃO</t>
  </si>
  <si>
    <t>15.007.0405-A</t>
  </si>
  <si>
    <t>Quadro de distribuição de energia para disjuntores termo-magnéticos unipolares, de sobrepor, com porta e barramentos de fase, neutro e terra, para instalação de até 6 disjuntores sem dispositivo para chave geral. FORNECIMENTO e COLOCAÇÃO</t>
  </si>
  <si>
    <t xml:space="preserve">06.069.0105-A </t>
  </si>
  <si>
    <t xml:space="preserve">Duto corrugado helicoidal, na cor preta, singelo, de polietileno de alta densidade (PEAD), para proteção de condutores elétricos em instalações subterrâneas, com diâmetro nominal de 1 1/2”, sendo o diâmetro interno de 43,0mm, fornecido com 2 tampões nas extremidades, fita de aviso “perigo” com fio guia de aço galvanizado revestido em PVC e de acordo com a norma ABNT NBR 13897/13898, lançado diretamente no solo, inclusive conexões e kit vedação </t>
  </si>
  <si>
    <t>15.008.0205-A</t>
  </si>
  <si>
    <t>Cabo de cobre com isolamento termoplástico, compreendendo:  preparo, corte e enfiação em eletrodutos, na bitola de 2,5mm², 600/1000V.  FORNECIMENTO e COLOCAÇÃO</t>
  </si>
  <si>
    <t>15.008.0210-A</t>
  </si>
  <si>
    <t>Cabo de cobre com isolamento termoplástico, compreendendo:  preparo, corte e enfiação em eletrodutos, na bitola de 4mm², 600/1000V.  FORNECIMENTO e COLOCAÇÃO</t>
  </si>
  <si>
    <t>15.008.0215-A</t>
  </si>
  <si>
    <t>Cabo de cobre com isolamento termoplástico, compreendendo:  preparo, corte e enfiação em eletrodutos, na bitola de 6mm², 600/1000V.  FORNECIMENTO e COLOCAÇÃO</t>
  </si>
  <si>
    <t>15.008.0225-A</t>
  </si>
  <si>
    <t>Cabo de cobre com isolamento termoplástico, compreendendo:  preparo, corte e enfiação em eletrodutos, na bitola de 16mm², 600/1000V.  FORNECIMENTO e COLOCAÇÃO</t>
  </si>
  <si>
    <t>18.027.0170-5</t>
  </si>
  <si>
    <t>Refletor Holofote LED 400W, para iluminação de quadras e campos de futebol com proteção contra chuva e intempéries. FORNECIMENTO E COLOCAÇÃO</t>
  </si>
  <si>
    <t>18.045.0035-A</t>
  </si>
  <si>
    <t xml:space="preserve">Poste de concreto, com seção circular, com 14,00m de comprimento e carga nominal horizontal no topo de 400kg, inclusive escavação, exclusive transporte. FORNECIMENTO e COLOCAÇÃO </t>
  </si>
  <si>
    <t>04.007.0050-A</t>
  </si>
  <si>
    <t>Carga e descarga mecânica de postes de concreto ou aço, em caminhão de carroceria fixa a óleo diesel, com capacidade útil de 7,5t, inclusive o tempo de carga, descarga e manobra do caminhão e do equipamento auxiliar. FORNECIMENTO</t>
  </si>
  <si>
    <t>21.015.0020-5</t>
  </si>
  <si>
    <t>Conjunto de fixação para armação vertical para instalação de refletores, inclusive fornecimento da cruzeta, mão francesa, sela e cinta. FORNECIMENTO E COLOCAÇÃO</t>
  </si>
  <si>
    <t>15</t>
  </si>
  <si>
    <t>21.035.0014-A</t>
  </si>
  <si>
    <t xml:space="preserve">Caixa hand-hole, pré-moldada, em anel de concreto, conforme projeto nº A41683-PD, RIOLUZ, com dimensões de 0,30 x 0,30m, exclusive escavação, reaterro e tampão. FORNECIMENTO e ASSENTAMENTO </t>
  </si>
  <si>
    <t>16</t>
  </si>
  <si>
    <t>17</t>
  </si>
  <si>
    <t>Projetos A e B</t>
  </si>
  <si>
    <t xml:space="preserve">Subtotal Geral Material, Mão de Obra e Equipamento </t>
  </si>
  <si>
    <t>INSTALAÇÕES DE FORÇA E LUZ
A - Reforma das Instalações Elétricas que atendem as casas populares de Machadinha
B - Serviço de Instalações Elétricas de Iluminação do Campo Esportivo De Santa Catarina</t>
  </si>
  <si>
    <t>MEMÓRIA DE CÁLCULO</t>
  </si>
  <si>
    <t>Descrição</t>
  </si>
  <si>
    <t>1 Entrada Padrão</t>
  </si>
  <si>
    <t>2 disjuntores, sendo 1 para comandar cada lateral do campo</t>
  </si>
  <si>
    <t>1 quadro de distribuição</t>
  </si>
  <si>
    <t>45m³, sendo: 300m de comprimento x 0,5m de profudidade x 0,3m de largura</t>
  </si>
  <si>
    <t>45m³ - 2,5m³ = 42,5m³, sendo: 300m de comprimento e eletroduto de aproximadamente 10cm de diâmetro</t>
  </si>
  <si>
    <t>Para alimentação - 300m</t>
  </si>
  <si>
    <t>Para a interligação dos refletores</t>
  </si>
  <si>
    <t>Para subida dos postes: 15m por poste, sendo 10 postes = 150m</t>
  </si>
  <si>
    <t>Desmembramento e distribuição até a base dos poste - 600m</t>
  </si>
  <si>
    <t>30 Refletores, sendo 3 em cada poste e 10 postes</t>
  </si>
  <si>
    <t>10 Postes, sendo 5 de cada lado</t>
  </si>
  <si>
    <t>10 postes; Conde Araruama: 8 postes</t>
  </si>
  <si>
    <t>10 conjuntos, sendo 5 de cada lado</t>
  </si>
  <si>
    <t>10 caixas sendo 1 na base de cada poste</t>
  </si>
  <si>
    <t>5 caixas</t>
  </si>
  <si>
    <t>3h por dia durante 10 dias úteis</t>
  </si>
  <si>
    <t>Composição de BDI</t>
  </si>
  <si>
    <t>Data Base: Julho/2019</t>
  </si>
  <si>
    <t>Item componente do BDI</t>
  </si>
  <si>
    <t xml:space="preserve">Valores Propostos </t>
  </si>
  <si>
    <t>Tributos</t>
  </si>
  <si>
    <t>%</t>
  </si>
  <si>
    <t>AC</t>
  </si>
  <si>
    <t>Administração Central</t>
  </si>
  <si>
    <t>PIS</t>
  </si>
  <si>
    <t>R</t>
  </si>
  <si>
    <t>Riscos</t>
  </si>
  <si>
    <t>COFINS</t>
  </si>
  <si>
    <t>S + G</t>
  </si>
  <si>
    <t>Seguro e Garantia</t>
  </si>
  <si>
    <t>ISS</t>
  </si>
  <si>
    <t>DF</t>
  </si>
  <si>
    <t>Despesas Financeiras</t>
  </si>
  <si>
    <t>Total</t>
  </si>
  <si>
    <t>L</t>
  </si>
  <si>
    <t>Lucro</t>
  </si>
  <si>
    <t xml:space="preserve">I </t>
  </si>
  <si>
    <t>Tributos (PIS, COFINS e ISS)</t>
  </si>
  <si>
    <t>BDI %=</t>
  </si>
  <si>
    <t>Esta planilha foi elaborada conforme equação para cálculo do percentual do BDI recomendada pelo relatório do acórdão TCU – 2369/2011 e TCU – 2622/2013, conforme abaixo ilustrado.</t>
  </si>
  <si>
    <t>TABELA DE COMPOSIÇÕES</t>
  </si>
  <si>
    <t>REF.: EMOP 09/2019 E PESQUISAS DE PREÇO: JULHO/2020</t>
  </si>
  <si>
    <t>SEQ.</t>
  </si>
  <si>
    <t>COD. ELEMENTAR</t>
  </si>
  <si>
    <t>DESCRIÇÃO ELEMENTAR</t>
  </si>
  <si>
    <t>TP</t>
  </si>
  <si>
    <t>QUANT</t>
  </si>
  <si>
    <t>PERC.</t>
  </si>
  <si>
    <t>PREÇO UNIT.</t>
  </si>
  <si>
    <t>UN</t>
  </si>
  <si>
    <t>TOTAL</t>
  </si>
  <si>
    <t>01983</t>
  </si>
  <si>
    <t>MAO-DE-OBRA DE ELETRICISTA DE CONSTRUÇÃO CIVIL, INCLUSIVE ENCARGOS SOCIAIS</t>
  </si>
  <si>
    <t>O</t>
  </si>
  <si>
    <t>H</t>
  </si>
  <si>
    <t>01999</t>
  </si>
  <si>
    <t>MAO-DE-OBRA DE SERVENTE DA CONSTRUCAO CIVIL, INCLUSIVE ENCARGOS SOCIAIS</t>
  </si>
  <si>
    <t>-</t>
  </si>
  <si>
    <t xml:space="preserve">REFLETOR LED 400W </t>
  </si>
  <si>
    <t>M</t>
  </si>
  <si>
    <t>05400</t>
  </si>
  <si>
    <t>CRUZETA DE MADEIRA, MEDIND0 90x115x2000 mm. FORNECIMENTO</t>
  </si>
  <si>
    <t>05399</t>
  </si>
  <si>
    <t>MÃO FRANCESA</t>
  </si>
  <si>
    <t>05401</t>
  </si>
  <si>
    <t>SELA</t>
  </si>
  <si>
    <t>04377</t>
  </si>
  <si>
    <t>CINTA GALVANIZADA, COM PARAFUSOS, DE 8". FORNECIMENTO</t>
  </si>
  <si>
    <t>00115</t>
  </si>
  <si>
    <t>BUCHA E ARRUELA P/ ELETR. F GALV. 3/4”</t>
  </si>
  <si>
    <t>00289</t>
  </si>
  <si>
    <t>FIO COBRE NU, DE 10 A 500MM²</t>
  </si>
  <si>
    <t>KG</t>
  </si>
  <si>
    <t>02440</t>
  </si>
  <si>
    <t>DISJUNTOR TRIFÁSICO 250V , 10 A 50A</t>
  </si>
  <si>
    <t>01671</t>
  </si>
  <si>
    <t>POSTE CONCR., CIRC., 7M, CARGA 300KG</t>
  </si>
  <si>
    <t>ELETRICISTA</t>
  </si>
  <si>
    <t>SERVENTE</t>
  </si>
  <si>
    <t>02057</t>
  </si>
  <si>
    <t>TRANSPORTE CARGA CAMINHÃO 8T</t>
  </si>
  <si>
    <t>TXKM</t>
  </si>
  <si>
    <t>19.004.0081-C</t>
  </si>
  <si>
    <t>GUINDAUTO CAPAC. 4T A APROX. 2MT ALCANCE VERT. A APROX 8MT, SOBRE CHASSIS DE CAMINHÃO, EXCL. ESTE, EXCL OPERADOR ( CP )</t>
  </si>
  <si>
    <t>19.004.0004-C</t>
  </si>
  <si>
    <t>CAMINHÃO CARROC FIXA, TOCO, 7,5T – MOTOR DIESEL 132CV, INCL. MOTORISTA ( CP )</t>
  </si>
  <si>
    <t>02317</t>
  </si>
  <si>
    <t>FITA ISOLANTE C/ 3/4” LARG. E 20M COMPRIM.</t>
  </si>
  <si>
    <t>02341</t>
  </si>
  <si>
    <t>ELETRODUTO PVC RIG. 3/4” PRETO (BARRA)</t>
  </si>
  <si>
    <t>05263</t>
  </si>
  <si>
    <t>ARMAÇÃO SECUNDÁRIA COMPLETA, P/1 LINHA</t>
  </si>
  <si>
    <t>03971</t>
  </si>
  <si>
    <t>CINTA FGALV. 6”</t>
  </si>
  <si>
    <t>03972</t>
  </si>
  <si>
    <t>CAIXA P/ INSTAL. DE MEDIDOR BI/TRIFÁSICO</t>
  </si>
  <si>
    <t>CAIXA DE PROTEÇÃO E CONEXÃO AO CONSUMIDOR P/ DISJUNTOR TRIF</t>
  </si>
  <si>
    <t>CAIXA DE ATERRAMENTO EM PVC, MEDINDO 25 x 25CM</t>
  </si>
  <si>
    <t>HASTE DE ATERRAMENTO, DE COBRE, MEDINDO 5/8 x 2,40MT</t>
  </si>
  <si>
    <t>04210</t>
  </si>
  <si>
    <t>ISOLADOR TIPO CARRETILHA MARROM 72X72MM</t>
  </si>
  <si>
    <t>PESQUISA DE PREÇOS</t>
  </si>
  <si>
    <t>REFERÊNCIA: JULHO/2020</t>
  </si>
  <si>
    <t>ITEM</t>
  </si>
  <si>
    <t>CÓDIGO</t>
  </si>
  <si>
    <t xml:space="preserve">DESCRIÇÃO </t>
  </si>
  <si>
    <t>UNID.</t>
  </si>
  <si>
    <t>EMPRESAS</t>
  </si>
  <si>
    <t>MÉDIA</t>
  </si>
  <si>
    <t>Refletor Holofote LED 400W, para iluminação de quadras e campos de futebol com proteção contra chuva e intempéries.</t>
  </si>
  <si>
    <t xml:space="preserve">Quissamã, 06 de julho de 2020 </t>
  </si>
  <si>
    <t>Fornecedor</t>
  </si>
  <si>
    <t>Endereço:</t>
  </si>
  <si>
    <t>CNPJ:</t>
  </si>
  <si>
    <t>Telefone:</t>
  </si>
  <si>
    <t>Razão Social:</t>
  </si>
  <si>
    <t>ORÇAMENTO</t>
  </si>
  <si>
    <t>Valor Unitário</t>
  </si>
  <si>
    <t>Data:</t>
  </si>
  <si>
    <t>Assinatura e Carimbo do Fornecedor</t>
  </si>
  <si>
    <t xml:space="preserve">PREFEITURA MUNICIPAL DE QUISSAMÃ </t>
  </si>
  <si>
    <t xml:space="preserve">Rua Conde de Araruama, 425 – Centro – Quissamã/RJ. </t>
  </si>
  <si>
    <t xml:space="preserve">CEP – 28735.000 </t>
  </si>
  <si>
    <t>CONCLUSÃO DO PROCEDIMENTO DE FORMAÇÃO DE PREÇOS</t>
  </si>
  <si>
    <t>ÓRGÃO:</t>
  </si>
  <si>
    <t>Secretária Municipal de Obras, Serviços Públicos e Urbanismo</t>
  </si>
  <si>
    <t>DATA:</t>
  </si>
  <si>
    <t>OBJETO:</t>
  </si>
  <si>
    <t>FORNECEDOR</t>
  </si>
  <si>
    <t>CNPJ</t>
  </si>
  <si>
    <t>RECEBIMENTO DA PROPOSTA</t>
  </si>
  <si>
    <t>ENVIO</t>
  </si>
  <si>
    <t>RETORNO</t>
  </si>
  <si>
    <t>DATA</t>
  </si>
  <si>
    <t>CORREIO</t>
  </si>
  <si>
    <t>EM MÃOS</t>
  </si>
  <si>
    <t>E-MAIL</t>
  </si>
  <si>
    <t>NÃO RETORNOU</t>
  </si>
  <si>
    <t>WTS Comércio e Serviços Eireli</t>
  </si>
  <si>
    <t>09.423.365/0001-01</t>
  </si>
  <si>
    <t>X</t>
  </si>
  <si>
    <t>Talimaq Construtora LTDA</t>
  </si>
  <si>
    <t>07.319.674/0001-00</t>
  </si>
  <si>
    <t>JL Empreiteira e Comércio LTDA</t>
  </si>
  <si>
    <t>31.086.821/0001-16</t>
  </si>
  <si>
    <t>MSB Comércio e Serviços LTDA ME</t>
  </si>
  <si>
    <t>08.931.908/0001-20</t>
  </si>
  <si>
    <t>Responsável pela execução deste estudo:</t>
  </si>
  <si>
    <t>NOME:</t>
  </si>
  <si>
    <t>ANA CAROLINE TERRA ALEXANDRE</t>
  </si>
  <si>
    <t>ASSINATURA</t>
  </si>
  <si>
    <t>MATRICULA:</t>
  </si>
  <si>
    <t xml:space="preserve"> </t>
  </si>
  <si>
    <t>Em cumprimento a determinação do processo nro. 230.121.3/2014 do TCE-RJ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</si>
</sst>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[$R$-416]* #,##0.00_-;\-[$R$-416]* #,##0.00_-;_-[$R$-416]* \-??_-;_-@"/>
    <numFmt numFmtId="166" formatCode="_-&quot;R$&quot;* #,##0.00_-;&quot;-R$&quot;* #,##0.00_-;_-&quot;R$&quot;* \-??_-;_-@"/>
    <numFmt numFmtId="167" formatCode="@"/>
    <numFmt numFmtId="168" formatCode="0"/>
    <numFmt numFmtId="169" formatCode="#,##0"/>
    <numFmt numFmtId="170" formatCode="0.00"/>
    <numFmt numFmtId="171" formatCode="0.00%"/>
    <numFmt numFmtId="172" formatCode="DD/MM/YY"/>
  </numFmts>
  <fonts count="29">
    <font>
      <sz val="11"/>
      <color rgb="FF000000"/>
      <name val="Arial"/>
      <family val="0"/>
    </font>
    <font>
      <sz val="10"/>
      <name val="Arial"/>
      <family val="2"/>
    </font>
    <font>
      <b/>
      <sz val="7"/>
      <color rgb="FF000000"/>
      <name val="Times New Roman"/>
      <family val="0"/>
    </font>
    <font>
      <sz val="8"/>
      <color rgb="FF000000"/>
      <name val="Calibri"/>
      <family val="0"/>
    </font>
    <font>
      <sz val="7"/>
      <color rgb="FF000000"/>
      <name val="Calibri"/>
      <family val="0"/>
    </font>
    <font>
      <b/>
      <sz val="10"/>
      <color rgb="FF000000"/>
      <name val="Calibri"/>
      <family val="0"/>
    </font>
    <font>
      <b/>
      <sz val="10"/>
      <color rgb="FFFFFFFF"/>
      <name val="Calibri"/>
      <family val="0"/>
    </font>
    <font>
      <b/>
      <sz val="8"/>
      <color rgb="FF000000"/>
      <name val="Calibri"/>
      <family val="0"/>
    </font>
    <font>
      <sz val="10"/>
      <name val="Calibri"/>
      <family val="0"/>
    </font>
    <font>
      <sz val="11"/>
      <color rgb="FF000000"/>
      <name val="Calibri"/>
      <family val="0"/>
    </font>
    <font>
      <b/>
      <sz val="11"/>
      <color rgb="FF000000"/>
      <name val="Calibri"/>
      <family val="0"/>
    </font>
    <font>
      <sz val="10"/>
      <color rgb="FF000000"/>
      <name val="Arial"/>
      <family val="0"/>
    </font>
    <font>
      <sz val="10"/>
      <color rgb="FF000000"/>
      <name val="Calibri"/>
      <family val="0"/>
    </font>
    <font>
      <sz val="9"/>
      <color rgb="FFFF0000"/>
      <name val="Calibri"/>
      <family val="0"/>
    </font>
    <font>
      <b/>
      <sz val="9"/>
      <color rgb="FFFF0000"/>
      <name val="Calibri"/>
      <family val="0"/>
    </font>
    <font>
      <sz val="9"/>
      <color rgb="FF000000"/>
      <name val="Calibri"/>
      <family val="0"/>
    </font>
    <font>
      <sz val="11"/>
      <name val="Arial"/>
      <family val="0"/>
    </font>
    <font>
      <sz val="8"/>
      <color rgb="FF000000"/>
      <name val="Arial"/>
      <family val="0"/>
    </font>
    <font>
      <b/>
      <sz val="9"/>
      <color rgb="FF000000"/>
      <name val="Calibri"/>
      <family val="0"/>
    </font>
    <font>
      <sz val="9"/>
      <color rgb="FF000000"/>
      <name val="Arial"/>
      <family val="0"/>
    </font>
    <font>
      <b/>
      <sz val="8"/>
      <color rgb="FF000000"/>
      <name val="Times New Roman"/>
      <family val="0"/>
    </font>
    <font>
      <b/>
      <sz val="11"/>
      <color rgb="FFFFFFFF"/>
      <name val="Calibri"/>
      <family val="0"/>
    </font>
    <font>
      <b/>
      <i/>
      <sz val="11"/>
      <color rgb="FF000000"/>
      <name val="Calibri"/>
      <family val="0"/>
    </font>
    <font>
      <b/>
      <sz val="9"/>
      <color rgb="FF000000"/>
      <name val="Times New Roman"/>
      <family val="0"/>
    </font>
    <font>
      <b/>
      <u val="single"/>
      <sz val="10"/>
      <color rgb="FF000000"/>
      <name val="Calibri"/>
      <family val="0"/>
    </font>
    <font>
      <b/>
      <sz val="10"/>
      <color rgb="FF000000"/>
      <name val="Arial"/>
      <family val="0"/>
    </font>
    <font>
      <b/>
      <sz val="11"/>
      <color rgb="FF000000"/>
      <name val="Arial"/>
      <family val="0"/>
    </font>
    <font>
      <sz val="12"/>
      <color rgb="FF000000"/>
      <name val="Arial"/>
      <family val="0"/>
    </font>
    <font>
      <b/>
      <sz val="9"/>
      <color rgb="FF000000"/>
      <name val="Arial"/>
      <family val="0"/>
    </font>
  </fonts>
  <fills count="10">
    <fill>
      <patternFill/>
    </fill>
    <fill>
      <patternFill patternType="gray125"/>
    </fill>
    <fill>
      <patternFill patternType="solid">
        <fgColor rgb="FF783F04"/>
        <bgColor indexed="64"/>
      </patternFill>
    </fill>
    <fill>
      <patternFill patternType="solid">
        <fgColor rgb="FFFCE5CD"/>
        <bgColor indexed="64"/>
      </patternFill>
    </fill>
    <fill>
      <patternFill patternType="solid">
        <fgColor rgb="FFF9CB9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843C0B"/>
        <bgColor indexed="64"/>
      </patternFill>
    </fill>
    <fill>
      <patternFill patternType="solid">
        <fgColor rgb="FFF4B183"/>
        <bgColor indexed="64"/>
      </patternFill>
    </fill>
    <fill>
      <patternFill patternType="solid">
        <fgColor rgb="FFF6B26B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ck"/>
      <right style="thick"/>
      <top style="thick"/>
      <bottom style="thick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/>
      <right/>
      <top style="thin"/>
      <bottom/>
    </border>
  </borders>
  <cellStyleXfs count="34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90">
    <xf numFmtId="164" fontId="0" fillId="0" borderId="0" xfId="0" applyAlignment="1" applyProtection="1">
      <alignment/>
      <protection hidden="1"/>
    </xf>
    <xf numFmtId="164" fontId="2" fillId="0" borderId="0" xfId="0" applyFont="1" applyBorder="1" applyAlignment="1" applyProtection="1">
      <alignment horizontal="center"/>
      <protection hidden="1"/>
    </xf>
    <xf numFmtId="164" fontId="3" fillId="0" borderId="0" xfId="0" applyFont="1" applyAlignment="1" applyProtection="1">
      <alignment vertical="center" wrapText="1"/>
      <protection hidden="1"/>
    </xf>
    <xf numFmtId="164" fontId="4" fillId="0" borderId="0" xfId="0" applyFont="1" applyAlignment="1" applyProtection="1">
      <alignment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top"/>
      <protection hidden="1"/>
    </xf>
    <xf numFmtId="164" fontId="5" fillId="0" borderId="0" xfId="0" applyFont="1" applyBorder="1" applyAlignment="1" applyProtection="1">
      <alignment horizontal="center" vertical="top" wrapText="1"/>
      <protection hidden="1"/>
    </xf>
    <xf numFmtId="164" fontId="6" fillId="2" borderId="1" xfId="0" applyFont="1" applyBorder="1" applyAlignment="1" applyProtection="1">
      <alignment horizontal="center" vertical="top" wrapText="1"/>
      <protection hidden="1"/>
    </xf>
    <xf numFmtId="164" fontId="4" fillId="0" borderId="2" xfId="0" applyFont="1" applyBorder="1" applyAlignment="1" applyProtection="1">
      <alignment horizontal="right" vertical="top" wrapText="1"/>
      <protection hidden="1"/>
    </xf>
    <xf numFmtId="164" fontId="7" fillId="3" borderId="3" xfId="0" applyFont="1" applyBorder="1" applyAlignment="1" applyProtection="1">
      <alignment horizontal="center" vertical="center"/>
      <protection hidden="1"/>
    </xf>
    <xf numFmtId="164" fontId="7" fillId="3" borderId="3" xfId="0" applyFont="1" applyBorder="1" applyAlignment="1" applyProtection="1">
      <alignment horizontal="center" vertical="center" wrapText="1"/>
      <protection hidden="1"/>
    </xf>
    <xf numFmtId="165" fontId="7" fillId="3" borderId="3" xfId="0" applyFont="1" applyBorder="1" applyAlignment="1" applyProtection="1">
      <alignment horizontal="center" vertical="center"/>
      <protection hidden="1"/>
    </xf>
    <xf numFmtId="166" fontId="7" fillId="3" borderId="3" xfId="0" applyFont="1" applyBorder="1" applyAlignment="1" applyProtection="1">
      <alignment horizontal="center" vertical="center"/>
      <protection hidden="1"/>
    </xf>
    <xf numFmtId="167" fontId="3" fillId="0" borderId="0" xfId="0" applyFont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 wrapText="1"/>
      <protection hidden="1"/>
    </xf>
    <xf numFmtId="165" fontId="3" fillId="0" borderId="0" xfId="0" applyFont="1" applyAlignment="1" applyProtection="1">
      <alignment vertical="center" wrapText="1"/>
      <protection hidden="1"/>
    </xf>
    <xf numFmtId="166" fontId="3" fillId="0" borderId="0" xfId="0" applyFont="1" applyAlignment="1" applyProtection="1">
      <alignment horizontal="right" vertical="center"/>
      <protection hidden="1"/>
    </xf>
    <xf numFmtId="167" fontId="5" fillId="4" borderId="0" xfId="0" applyFont="1" applyBorder="1" applyAlignment="1" applyProtection="1">
      <alignment horizontal="center" vertical="center"/>
      <protection hidden="1"/>
    </xf>
    <xf numFmtId="164" fontId="8" fillId="0" borderId="0" xfId="0" applyFont="1" applyAlignment="1" applyProtection="1">
      <alignment vertical="center" wrapText="1"/>
      <protection hidden="1"/>
    </xf>
    <xf numFmtId="167" fontId="3" fillId="0" borderId="0" xfId="0" applyFont="1" applyAlignment="1" applyProtection="1">
      <alignment horizontal="center" vertical="center" wrapText="1"/>
      <protection hidden="1"/>
    </xf>
    <xf numFmtId="167" fontId="3" fillId="5" borderId="3" xfId="0" applyFont="1" applyBorder="1" applyAlignment="1" applyProtection="1">
      <alignment horizontal="center" vertical="center" wrapText="1"/>
      <protection hidden="1"/>
    </xf>
    <xf numFmtId="167" fontId="3" fillId="5" borderId="3" xfId="0" applyFont="1" applyBorder="1" applyAlignment="1" applyProtection="1">
      <alignment vertical="center" wrapText="1"/>
      <protection hidden="1"/>
    </xf>
    <xf numFmtId="164" fontId="3" fillId="0" borderId="3" xfId="0" applyFont="1" applyBorder="1" applyAlignment="1" applyProtection="1">
      <alignment horizontal="center" vertical="center" wrapText="1"/>
      <protection hidden="1"/>
    </xf>
    <xf numFmtId="165" fontId="3" fillId="0" borderId="3" xfId="0" applyFont="1" applyBorder="1" applyAlignment="1" applyProtection="1">
      <alignment horizontal="right" vertical="center" wrapText="1"/>
      <protection hidden="1"/>
    </xf>
    <xf numFmtId="166" fontId="3" fillId="0" borderId="3" xfId="0" applyFont="1" applyBorder="1" applyAlignment="1" applyProtection="1">
      <alignment horizontal="right" vertical="center" wrapText="1"/>
      <protection hidden="1"/>
    </xf>
    <xf numFmtId="164" fontId="9" fillId="0" borderId="0" xfId="0" applyFont="1" applyAlignment="1" applyProtection="1">
      <alignment vertical="center" wrapText="1"/>
      <protection hidden="1"/>
    </xf>
    <xf numFmtId="167" fontId="3" fillId="0" borderId="3" xfId="0" applyFont="1" applyBorder="1" applyAlignment="1" applyProtection="1">
      <alignment horizontal="center" vertical="center" wrapText="1"/>
      <protection hidden="1"/>
    </xf>
    <xf numFmtId="164" fontId="3" fillId="0" borderId="3" xfId="0" applyFont="1" applyBorder="1" applyAlignment="1" applyProtection="1">
      <alignment vertical="center" wrapText="1"/>
      <protection hidden="1"/>
    </xf>
    <xf numFmtId="166" fontId="3" fillId="0" borderId="0" xfId="0" applyFont="1" applyAlignment="1" applyProtection="1">
      <alignment vertical="center" wrapText="1"/>
      <protection hidden="1"/>
    </xf>
    <xf numFmtId="164" fontId="3" fillId="5" borderId="3" xfId="0" applyFont="1" applyBorder="1" applyAlignment="1" applyProtection="1">
      <alignment horizontal="center" vertical="center" wrapText="1"/>
      <protection hidden="1"/>
    </xf>
    <xf numFmtId="164" fontId="9" fillId="0" borderId="3" xfId="0" applyFont="1" applyBorder="1" applyAlignment="1" applyProtection="1">
      <alignment vertical="center" wrapText="1"/>
      <protection hidden="1"/>
    </xf>
    <xf numFmtId="164" fontId="7" fillId="3" borderId="0" xfId="0" applyFont="1" applyBorder="1" applyAlignment="1" applyProtection="1">
      <alignment horizontal="center" vertical="center"/>
      <protection hidden="1"/>
    </xf>
    <xf numFmtId="166" fontId="3" fillId="3" borderId="0" xfId="0" applyFont="1" applyBorder="1" applyAlignment="1" applyProtection="1">
      <alignment horizontal="right" vertical="center"/>
      <protection hidden="1"/>
    </xf>
    <xf numFmtId="164" fontId="3" fillId="6" borderId="0" xfId="0" applyFont="1" applyBorder="1" applyAlignment="1" applyProtection="1">
      <alignment vertical="center" wrapText="1"/>
      <protection hidden="1"/>
    </xf>
    <xf numFmtId="164" fontId="9" fillId="6" borderId="0" xfId="0" applyFont="1" applyBorder="1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6" fontId="7" fillId="3" borderId="0" xfId="0" applyFont="1" applyBorder="1" applyAlignment="1" applyProtection="1">
      <alignment horizontal="right" vertical="center"/>
      <protection hidden="1"/>
    </xf>
    <xf numFmtId="164" fontId="7" fillId="6" borderId="0" xfId="0" applyFont="1" applyBorder="1" applyAlignment="1" applyProtection="1">
      <alignment vertical="center" wrapText="1"/>
      <protection hidden="1"/>
    </xf>
    <xf numFmtId="164" fontId="10" fillId="6" borderId="0" xfId="0" applyFont="1" applyBorder="1" applyAlignment="1" applyProtection="1">
      <alignment/>
      <protection hidden="1"/>
    </xf>
    <xf numFmtId="164" fontId="11" fillId="0" borderId="0" xfId="0" applyFont="1" applyAlignment="1" applyProtection="1">
      <alignment vertical="center" wrapText="1"/>
      <protection hidden="1"/>
    </xf>
    <xf numFmtId="164" fontId="12" fillId="0" borderId="0" xfId="0" applyFont="1" applyAlignment="1" applyProtection="1">
      <alignment/>
      <protection hidden="1"/>
    </xf>
    <xf numFmtId="167" fontId="3" fillId="0" borderId="3" xfId="0" applyFont="1" applyBorder="1" applyAlignment="1" applyProtection="1">
      <alignment horizontal="center" vertical="center"/>
      <protection hidden="1"/>
    </xf>
    <xf numFmtId="164" fontId="3" fillId="0" borderId="3" xfId="0" applyFont="1" applyBorder="1" applyAlignment="1" applyProtection="1">
      <alignment horizontal="center" vertical="center"/>
      <protection hidden="1"/>
    </xf>
    <xf numFmtId="164" fontId="3" fillId="0" borderId="3" xfId="0" applyFont="1" applyBorder="1" applyAlignment="1" applyProtection="1">
      <alignment horizontal="left" vertical="center" wrapText="1"/>
      <protection hidden="1"/>
    </xf>
    <xf numFmtId="165" fontId="3" fillId="0" borderId="3" xfId="0" applyFont="1" applyBorder="1" applyAlignment="1" applyProtection="1">
      <alignment vertical="center" wrapText="1"/>
      <protection hidden="1"/>
    </xf>
    <xf numFmtId="166" fontId="3" fillId="0" borderId="3" xfId="0" applyFont="1" applyBorder="1" applyAlignment="1" applyProtection="1">
      <alignment horizontal="right" vertical="center"/>
      <protection hidden="1"/>
    </xf>
    <xf numFmtId="168" fontId="3" fillId="0" borderId="3" xfId="0" applyFont="1" applyBorder="1" applyAlignment="1" applyProtection="1">
      <alignment horizontal="center" vertical="center"/>
      <protection hidden="1"/>
    </xf>
    <xf numFmtId="165" fontId="3" fillId="0" borderId="3" xfId="0" applyFont="1" applyBorder="1" applyAlignment="1" applyProtection="1">
      <alignment vertical="center"/>
      <protection hidden="1"/>
    </xf>
    <xf numFmtId="164" fontId="13" fillId="0" borderId="0" xfId="0" applyFont="1" applyAlignment="1" applyProtection="1">
      <alignment horizontal="center" vertical="center"/>
      <protection hidden="1"/>
    </xf>
    <xf numFmtId="164" fontId="14" fillId="0" borderId="0" xfId="0" applyFont="1" applyAlignment="1" applyProtection="1">
      <alignment horizontal="center" vertical="center"/>
      <protection hidden="1"/>
    </xf>
    <xf numFmtId="169" fontId="3" fillId="0" borderId="3" xfId="0" applyFont="1" applyBorder="1" applyAlignment="1" applyProtection="1">
      <alignment horizontal="center" vertical="center"/>
      <protection hidden="1"/>
    </xf>
    <xf numFmtId="164" fontId="9" fillId="0" borderId="0" xfId="0" applyFont="1" applyAlignment="1" applyProtection="1">
      <alignment/>
      <protection hidden="1"/>
    </xf>
    <xf numFmtId="164" fontId="3" fillId="5" borderId="3" xfId="0" applyFont="1" applyBorder="1" applyAlignment="1" applyProtection="1">
      <alignment horizontal="center" vertical="center"/>
      <protection hidden="1"/>
    </xf>
    <xf numFmtId="164" fontId="15" fillId="0" borderId="4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/>
      <protection hidden="1"/>
    </xf>
    <xf numFmtId="164" fontId="6" fillId="7" borderId="0" xfId="0" applyFont="1" applyBorder="1" applyAlignment="1" applyProtection="1">
      <alignment horizontal="center" vertical="center"/>
      <protection hidden="1"/>
    </xf>
    <xf numFmtId="164" fontId="7" fillId="8" borderId="0" xfId="0" applyFont="1" applyBorder="1" applyAlignment="1" applyProtection="1">
      <alignment horizontal="center" vertical="center"/>
      <protection hidden="1"/>
    </xf>
    <xf numFmtId="166" fontId="3" fillId="8" borderId="0" xfId="0" applyFont="1" applyBorder="1" applyAlignment="1" applyProtection="1">
      <alignment horizontal="right" vertical="center"/>
      <protection hidden="1"/>
    </xf>
    <xf numFmtId="166" fontId="7" fillId="8" borderId="0" xfId="0" applyFont="1" applyBorder="1" applyAlignment="1" applyProtection="1">
      <alignment horizontal="right" vertical="center"/>
      <protection hidden="1"/>
    </xf>
    <xf numFmtId="164" fontId="6" fillId="2" borderId="5" xfId="0" applyFont="1" applyBorder="1" applyAlignment="1" applyProtection="1">
      <alignment horizontal="center" vertical="top" wrapText="1"/>
      <protection hidden="1"/>
    </xf>
    <xf numFmtId="164" fontId="5" fillId="0" borderId="0" xfId="0" applyFont="1" applyAlignment="1" applyProtection="1">
      <alignment horizontal="center" vertical="top" wrapText="1"/>
      <protection hidden="1"/>
    </xf>
    <xf numFmtId="164" fontId="5" fillId="0" borderId="2" xfId="0" applyFont="1" applyBorder="1" applyAlignment="1" applyProtection="1">
      <alignment horizontal="center" vertical="top" wrapText="1"/>
      <protection hidden="1"/>
    </xf>
    <xf numFmtId="167" fontId="3" fillId="0" borderId="3" xfId="0" applyFont="1" applyBorder="1" applyAlignment="1" applyProtection="1">
      <alignment horizontal="left" vertical="center" wrapText="1"/>
      <protection hidden="1"/>
    </xf>
    <xf numFmtId="166" fontId="3" fillId="0" borderId="3" xfId="0" applyFont="1" applyBorder="1" applyAlignment="1" applyProtection="1">
      <alignment vertical="center" wrapText="1"/>
      <protection hidden="1"/>
    </xf>
    <xf numFmtId="167" fontId="17" fillId="0" borderId="0" xfId="0" applyFont="1" applyAlignment="1" applyProtection="1">
      <alignment horizontal="center" vertical="center"/>
      <protection hidden="1"/>
    </xf>
    <xf numFmtId="164" fontId="13" fillId="0" borderId="0" xfId="0" applyFont="1" applyAlignment="1" applyProtection="1">
      <alignment horizontal="left" vertical="center" wrapText="1"/>
      <protection hidden="1"/>
    </xf>
    <xf numFmtId="164" fontId="15" fillId="0" borderId="0" xfId="0" applyFont="1" applyAlignment="1" applyProtection="1">
      <alignment horizontal="left" vertical="center" wrapText="1"/>
      <protection hidden="1"/>
    </xf>
    <xf numFmtId="164" fontId="15" fillId="0" borderId="0" xfId="0" applyFont="1" applyAlignment="1" applyProtection="1">
      <alignment horizontal="center" vertical="center" wrapText="1"/>
      <protection hidden="1"/>
    </xf>
    <xf numFmtId="164" fontId="18" fillId="0" borderId="0" xfId="0" applyFont="1" applyAlignment="1" applyProtection="1">
      <alignment horizontal="center" vertical="center"/>
      <protection hidden="1"/>
    </xf>
    <xf numFmtId="164" fontId="15" fillId="0" borderId="0" xfId="0" applyFont="1" applyAlignment="1" applyProtection="1">
      <alignment horizontal="center" vertical="center"/>
      <protection hidden="1"/>
    </xf>
    <xf numFmtId="164" fontId="3" fillId="5" borderId="0" xfId="0" applyFont="1" applyBorder="1" applyAlignment="1" applyProtection="1">
      <alignment vertical="center"/>
      <protection hidden="1"/>
    </xf>
    <xf numFmtId="164" fontId="7" fillId="0" borderId="0" xfId="0" applyFont="1" applyAlignment="1" applyProtection="1">
      <alignment horizontal="center" vertical="center"/>
      <protection hidden="1"/>
    </xf>
    <xf numFmtId="164" fontId="19" fillId="5" borderId="0" xfId="0" applyFont="1" applyBorder="1" applyAlignment="1" applyProtection="1">
      <alignment vertical="center"/>
      <protection hidden="1"/>
    </xf>
    <xf numFmtId="164" fontId="15" fillId="0" borderId="0" xfId="0" applyFont="1" applyAlignment="1" applyProtection="1">
      <alignment vertical="center"/>
      <protection hidden="1"/>
    </xf>
    <xf numFmtId="164" fontId="20" fillId="0" borderId="0" xfId="0" applyFont="1" applyBorder="1" applyAlignment="1" applyProtection="1">
      <alignment horizontal="center"/>
      <protection hidden="1"/>
    </xf>
    <xf numFmtId="164" fontId="15" fillId="0" borderId="0" xfId="0" applyFont="1" applyAlignment="1" applyProtection="1">
      <alignment vertical="center" wrapText="1"/>
      <protection hidden="1"/>
    </xf>
    <xf numFmtId="164" fontId="20" fillId="0" borderId="0" xfId="0" applyFont="1" applyBorder="1" applyAlignment="1" applyProtection="1">
      <alignment horizontal="center" vertical="center"/>
      <protection hidden="1"/>
    </xf>
    <xf numFmtId="164" fontId="20" fillId="0" borderId="0" xfId="0" applyFont="1" applyBorder="1" applyAlignment="1" applyProtection="1">
      <alignment horizontal="center" vertical="top"/>
      <protection hidden="1"/>
    </xf>
    <xf numFmtId="164" fontId="21" fillId="2" borderId="1" xfId="0" applyFont="1" applyBorder="1" applyAlignment="1" applyProtection="1">
      <alignment horizontal="center"/>
      <protection hidden="1"/>
    </xf>
    <xf numFmtId="164" fontId="3" fillId="0" borderId="0" xfId="0" applyFont="1" applyBorder="1" applyAlignment="1" applyProtection="1">
      <alignment horizontal="right"/>
      <protection hidden="1"/>
    </xf>
    <xf numFmtId="164" fontId="9" fillId="0" borderId="0" xfId="0" applyFont="1" applyBorder="1" applyAlignment="1" applyProtection="1">
      <alignment horizontal="center"/>
      <protection hidden="1"/>
    </xf>
    <xf numFmtId="164" fontId="9" fillId="0" borderId="0" xfId="0" applyFont="1" applyAlignment="1" applyProtection="1">
      <alignment horizontal="center"/>
      <protection hidden="1"/>
    </xf>
    <xf numFmtId="164" fontId="10" fillId="3" borderId="6" xfId="0" applyFont="1" applyBorder="1" applyAlignment="1" applyProtection="1">
      <alignment horizontal="center" vertical="center"/>
      <protection hidden="1"/>
    </xf>
    <xf numFmtId="164" fontId="10" fillId="3" borderId="7" xfId="0" applyFont="1" applyBorder="1" applyAlignment="1" applyProtection="1">
      <alignment horizontal="center" vertical="center"/>
      <protection hidden="1"/>
    </xf>
    <xf numFmtId="164" fontId="10" fillId="3" borderId="8" xfId="0" applyFont="1" applyBorder="1" applyAlignment="1" applyProtection="1">
      <alignment horizontal="center" vertical="center" wrapText="1"/>
      <protection hidden="1"/>
    </xf>
    <xf numFmtId="164" fontId="10" fillId="3" borderId="9" xfId="0" applyFont="1" applyBorder="1" applyAlignment="1" applyProtection="1">
      <alignment horizontal="center" vertical="center" wrapText="1"/>
      <protection hidden="1"/>
    </xf>
    <xf numFmtId="164" fontId="9" fillId="0" borderId="10" xfId="0" applyFont="1" applyBorder="1" applyAlignment="1" applyProtection="1">
      <alignment horizontal="center"/>
      <protection hidden="1"/>
    </xf>
    <xf numFmtId="164" fontId="9" fillId="0" borderId="11" xfId="0" applyFont="1" applyBorder="1" applyAlignment="1" applyProtection="1">
      <alignment horizontal="left" vertical="center"/>
      <protection hidden="1"/>
    </xf>
    <xf numFmtId="164" fontId="9" fillId="0" borderId="12" xfId="0" applyFont="1" applyBorder="1" applyAlignment="1" applyProtection="1">
      <alignment horizontal="center" vertical="center"/>
      <protection hidden="1"/>
    </xf>
    <xf numFmtId="164" fontId="10" fillId="3" borderId="13" xfId="0" applyFont="1" applyBorder="1" applyAlignment="1" applyProtection="1">
      <alignment horizontal="center"/>
      <protection hidden="1"/>
    </xf>
    <xf numFmtId="170" fontId="9" fillId="5" borderId="14" xfId="0" applyFont="1" applyBorder="1" applyAlignment="1" applyProtection="1">
      <alignment horizontal="center" vertical="center"/>
      <protection hidden="1"/>
    </xf>
    <xf numFmtId="164" fontId="9" fillId="0" borderId="15" xfId="0" applyFont="1" applyBorder="1" applyAlignment="1" applyProtection="1">
      <alignment horizontal="center"/>
      <protection hidden="1"/>
    </xf>
    <xf numFmtId="164" fontId="9" fillId="0" borderId="3" xfId="0" applyFont="1" applyBorder="1" applyAlignment="1" applyProtection="1">
      <alignment horizontal="left" vertical="center"/>
      <protection hidden="1"/>
    </xf>
    <xf numFmtId="164" fontId="9" fillId="0" borderId="14" xfId="0" applyFont="1" applyBorder="1" applyAlignment="1" applyProtection="1">
      <alignment horizontal="center" vertical="center"/>
      <protection hidden="1"/>
    </xf>
    <xf numFmtId="171" fontId="5" fillId="3" borderId="13" xfId="0" applyFont="1" applyBorder="1" applyAlignment="1" applyProtection="1">
      <alignment horizontal="center"/>
      <protection hidden="1"/>
    </xf>
    <xf numFmtId="170" fontId="12" fillId="5" borderId="14" xfId="0" applyFont="1" applyBorder="1" applyAlignment="1" applyProtection="1">
      <alignment horizontal="center" vertical="center"/>
      <protection hidden="1"/>
    </xf>
    <xf numFmtId="164" fontId="10" fillId="3" borderId="16" xfId="0" applyFont="1" applyBorder="1" applyAlignment="1" applyProtection="1">
      <alignment horizontal="center"/>
      <protection hidden="1"/>
    </xf>
    <xf numFmtId="170" fontId="9" fillId="5" borderId="17" xfId="0" applyFont="1" applyBorder="1" applyAlignment="1" applyProtection="1">
      <alignment horizontal="center" vertical="center"/>
      <protection hidden="1"/>
    </xf>
    <xf numFmtId="164" fontId="9" fillId="0" borderId="18" xfId="0" applyFont="1" applyBorder="1" applyAlignment="1" applyProtection="1">
      <alignment horizontal="center" vertical="center"/>
      <protection hidden="1"/>
    </xf>
    <xf numFmtId="164" fontId="9" fillId="0" borderId="19" xfId="0" applyFont="1" applyBorder="1" applyAlignment="1" applyProtection="1">
      <alignment horizontal="left" vertical="center"/>
      <protection hidden="1"/>
    </xf>
    <xf numFmtId="164" fontId="9" fillId="0" borderId="17" xfId="0" applyFont="1" applyBorder="1" applyAlignment="1" applyProtection="1">
      <alignment horizontal="center" vertical="center"/>
      <protection hidden="1"/>
    </xf>
    <xf numFmtId="164" fontId="9" fillId="0" borderId="0" xfId="0" applyFont="1" applyBorder="1" applyAlignment="1" applyProtection="1">
      <alignment/>
      <protection hidden="1"/>
    </xf>
    <xf numFmtId="164" fontId="10" fillId="0" borderId="6" xfId="0" applyFont="1" applyBorder="1" applyAlignment="1" applyProtection="1">
      <alignment horizontal="center"/>
      <protection hidden="1"/>
    </xf>
    <xf numFmtId="170" fontId="10" fillId="3" borderId="7" xfId="0" applyFont="1" applyBorder="1" applyAlignment="1" applyProtection="1">
      <alignment horizontal="center" vertical="center"/>
      <protection hidden="1"/>
    </xf>
    <xf numFmtId="164" fontId="22" fillId="0" borderId="0" xfId="0" applyFont="1" applyBorder="1" applyAlignment="1" applyProtection="1">
      <alignment horizontal="left" vertical="center" wrapText="1"/>
      <protection hidden="1"/>
    </xf>
    <xf numFmtId="164" fontId="15" fillId="0" borderId="0" xfId="0" applyFont="1" applyAlignment="1" applyProtection="1">
      <alignment wrapText="1"/>
      <protection hidden="1"/>
    </xf>
    <xf numFmtId="164" fontId="5" fillId="0" borderId="4" xfId="0" applyFont="1" applyBorder="1" applyAlignment="1" applyProtection="1">
      <alignment horizontal="center" vertical="top" wrapText="1"/>
      <protection hidden="1"/>
    </xf>
    <xf numFmtId="164" fontId="5" fillId="0" borderId="0" xfId="0" applyFont="1" applyAlignment="1" applyProtection="1">
      <alignment vertical="top" wrapText="1"/>
      <protection hidden="1"/>
    </xf>
    <xf numFmtId="164" fontId="6" fillId="2" borderId="1" xfId="0" applyFont="1" applyBorder="1" applyAlignment="1" applyProtection="1">
      <alignment horizontal="center" vertical="center" wrapText="1"/>
      <protection hidden="1"/>
    </xf>
    <xf numFmtId="164" fontId="4" fillId="0" borderId="0" xfId="0" applyFont="1" applyBorder="1" applyAlignment="1" applyProtection="1">
      <alignment horizontal="right" vertical="top" wrapText="1"/>
      <protection hidden="1"/>
    </xf>
    <xf numFmtId="164" fontId="7" fillId="3" borderId="3" xfId="0" applyFont="1" applyBorder="1" applyAlignment="1" applyProtection="1">
      <alignment horizontal="left" vertical="center" wrapText="1"/>
      <protection hidden="1"/>
    </xf>
    <xf numFmtId="164" fontId="15" fillId="6" borderId="0" xfId="0" applyFont="1" applyBorder="1" applyAlignment="1" applyProtection="1">
      <alignment wrapText="1"/>
      <protection hidden="1"/>
    </xf>
    <xf numFmtId="164" fontId="7" fillId="0" borderId="3" xfId="0" applyFont="1" applyBorder="1" applyAlignment="1" applyProtection="1">
      <alignment horizontal="center" vertical="center" wrapText="1"/>
      <protection hidden="1"/>
    </xf>
    <xf numFmtId="166" fontId="7" fillId="0" borderId="3" xfId="0" applyFont="1" applyBorder="1" applyAlignment="1" applyProtection="1">
      <alignment horizontal="center" vertical="center" wrapText="1"/>
      <protection hidden="1"/>
    </xf>
    <xf numFmtId="167" fontId="3" fillId="5" borderId="3" xfId="0" applyFont="1" applyBorder="1" applyAlignment="1" applyProtection="1">
      <alignment horizontal="center" vertical="center"/>
      <protection hidden="1"/>
    </xf>
    <xf numFmtId="167" fontId="3" fillId="5" borderId="3" xfId="0" applyFont="1" applyBorder="1" applyAlignment="1" applyProtection="1">
      <alignment horizontal="left" vertical="center"/>
      <protection hidden="1"/>
    </xf>
    <xf numFmtId="166" fontId="3" fillId="5" borderId="3" xfId="0" applyFont="1" applyBorder="1" applyAlignment="1" applyProtection="1">
      <alignment horizontal="center" vertical="center"/>
      <protection hidden="1"/>
    </xf>
    <xf numFmtId="166" fontId="3" fillId="0" borderId="3" xfId="0" applyFont="1" applyBorder="1" applyAlignment="1" applyProtection="1">
      <alignment horizontal="center" vertical="center" wrapText="1"/>
      <protection hidden="1"/>
    </xf>
    <xf numFmtId="166" fontId="3" fillId="5" borderId="3" xfId="0" applyFont="1" applyBorder="1" applyAlignment="1" applyProtection="1">
      <alignment horizontal="right" vertical="center"/>
      <protection hidden="1"/>
    </xf>
    <xf numFmtId="167" fontId="3" fillId="5" borderId="3" xfId="0" applyFont="1" applyBorder="1" applyAlignment="1" applyProtection="1">
      <alignment horizontal="left" vertical="center" wrapText="1"/>
      <protection hidden="1"/>
    </xf>
    <xf numFmtId="164" fontId="7" fillId="0" borderId="0" xfId="0" applyFont="1" applyBorder="1" applyAlignment="1" applyProtection="1">
      <alignment horizontal="right" vertical="top" wrapText="1"/>
      <protection hidden="1"/>
    </xf>
    <xf numFmtId="164" fontId="7" fillId="0" borderId="0" xfId="0" applyFont="1" applyAlignment="1" applyProtection="1">
      <alignment vertical="top" wrapText="1"/>
      <protection hidden="1"/>
    </xf>
    <xf numFmtId="166" fontId="7" fillId="0" borderId="0" xfId="0" applyFont="1" applyAlignment="1" applyProtection="1">
      <alignment horizontal="center" vertical="top" wrapText="1"/>
      <protection hidden="1"/>
    </xf>
    <xf numFmtId="164" fontId="15" fillId="0" borderId="0" xfId="0" applyFont="1" applyAlignment="1" applyProtection="1">
      <alignment vertical="top" wrapText="1"/>
      <protection hidden="1"/>
    </xf>
    <xf numFmtId="164" fontId="20" fillId="0" borderId="0" xfId="0" applyFont="1" applyAlignment="1" applyProtection="1">
      <alignment/>
      <protection hidden="1"/>
    </xf>
    <xf numFmtId="164" fontId="23" fillId="0" borderId="0" xfId="0" applyFont="1" applyBorder="1" applyAlignment="1" applyProtection="1">
      <alignment horizontal="center" vertical="center"/>
      <protection hidden="1"/>
    </xf>
    <xf numFmtId="164" fontId="23" fillId="0" borderId="0" xfId="0" applyFont="1" applyAlignment="1" applyProtection="1">
      <alignment vertical="center"/>
      <protection hidden="1"/>
    </xf>
    <xf numFmtId="164" fontId="20" fillId="0" borderId="0" xfId="0" applyFont="1" applyAlignment="1" applyProtection="1">
      <alignment vertical="top"/>
      <protection hidden="1"/>
    </xf>
    <xf numFmtId="164" fontId="6" fillId="2" borderId="1" xfId="0" applyFont="1" applyBorder="1" applyAlignment="1" applyProtection="1">
      <alignment horizontal="center"/>
      <protection hidden="1"/>
    </xf>
    <xf numFmtId="164" fontId="4" fillId="0" borderId="0" xfId="0" applyFont="1" applyBorder="1" applyAlignment="1" applyProtection="1">
      <alignment horizontal="right" vertical="top"/>
      <protection hidden="1"/>
    </xf>
    <xf numFmtId="164" fontId="15" fillId="0" borderId="0" xfId="0" applyFont="1" applyAlignment="1" applyProtection="1">
      <alignment/>
      <protection hidden="1"/>
    </xf>
    <xf numFmtId="164" fontId="18" fillId="3" borderId="3" xfId="0" applyFont="1" applyBorder="1" applyAlignment="1" applyProtection="1">
      <alignment horizontal="center" vertical="center" wrapText="1"/>
      <protection hidden="1"/>
    </xf>
    <xf numFmtId="164" fontId="18" fillId="3" borderId="3" xfId="0" applyFont="1" applyBorder="1" applyAlignment="1" applyProtection="1">
      <alignment horizontal="center"/>
      <protection hidden="1"/>
    </xf>
    <xf numFmtId="164" fontId="9" fillId="0" borderId="0" xfId="0" applyFont="1" applyAlignment="1" applyProtection="1">
      <alignment wrapText="1"/>
      <protection hidden="1"/>
    </xf>
    <xf numFmtId="164" fontId="12" fillId="0" borderId="3" xfId="0" applyFont="1" applyBorder="1" applyAlignment="1" applyProtection="1">
      <alignment horizontal="center" vertical="center"/>
      <protection hidden="1"/>
    </xf>
    <xf numFmtId="164" fontId="12" fillId="0" borderId="3" xfId="0" applyFont="1" applyBorder="1" applyAlignment="1" applyProtection="1">
      <alignment horizontal="left" vertical="center" wrapText="1"/>
      <protection hidden="1"/>
    </xf>
    <xf numFmtId="166" fontId="12" fillId="0" borderId="3" xfId="0" applyFont="1" applyBorder="1" applyAlignment="1" applyProtection="1">
      <alignment horizontal="center" vertical="center"/>
      <protection hidden="1"/>
    </xf>
    <xf numFmtId="166" fontId="5" fillId="0" borderId="3" xfId="0" applyFont="1" applyBorder="1" applyAlignment="1" applyProtection="1">
      <alignment horizontal="center" vertical="center"/>
      <protection hidden="1"/>
    </xf>
    <xf numFmtId="166" fontId="9" fillId="0" borderId="0" xfId="0" applyFont="1" applyAlignment="1" applyProtection="1">
      <alignment/>
      <protection hidden="1"/>
    </xf>
    <xf numFmtId="164" fontId="12" fillId="0" borderId="0" xfId="0" applyFont="1" applyBorder="1" applyAlignment="1" applyProtection="1">
      <alignment horizontal="right" vertical="center" wrapText="1"/>
      <protection hidden="1"/>
    </xf>
    <xf numFmtId="164" fontId="24" fillId="0" borderId="0" xfId="0" applyFont="1" applyBorder="1" applyAlignment="1" applyProtection="1">
      <alignment horizontal="left" vertical="center" wrapText="1"/>
      <protection hidden="1"/>
    </xf>
    <xf numFmtId="164" fontId="12" fillId="0" borderId="0" xfId="0" applyFont="1" applyBorder="1" applyAlignment="1" applyProtection="1">
      <alignment horizontal="left" vertical="center" wrapText="1"/>
      <protection hidden="1"/>
    </xf>
    <xf numFmtId="164" fontId="21" fillId="2" borderId="6" xfId="0" applyFont="1" applyBorder="1" applyAlignment="1" applyProtection="1">
      <alignment horizontal="center"/>
      <protection hidden="1"/>
    </xf>
    <xf numFmtId="164" fontId="15" fillId="0" borderId="0" xfId="0" applyFont="1" applyBorder="1" applyAlignment="1" applyProtection="1">
      <alignment horizontal="right" vertical="top"/>
      <protection hidden="1"/>
    </xf>
    <xf numFmtId="164" fontId="3" fillId="3" borderId="3" xfId="0" applyFont="1" applyBorder="1" applyAlignment="1" applyProtection="1">
      <alignment horizontal="center" vertical="center" wrapText="1"/>
      <protection hidden="1"/>
    </xf>
    <xf numFmtId="164" fontId="3" fillId="3" borderId="3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/>
      <protection hidden="1"/>
    </xf>
    <xf numFmtId="164" fontId="3" fillId="0" borderId="0" xfId="0" applyFont="1" applyAlignment="1" applyProtection="1">
      <alignment wrapText="1"/>
      <protection hidden="1"/>
    </xf>
    <xf numFmtId="166" fontId="3" fillId="0" borderId="3" xfId="0" applyFont="1" applyBorder="1" applyAlignment="1" applyProtection="1">
      <alignment vertical="center"/>
      <protection hidden="1"/>
    </xf>
    <xf numFmtId="166" fontId="3" fillId="0" borderId="0" xfId="0" applyFont="1" applyAlignment="1" applyProtection="1">
      <alignment/>
      <protection hidden="1"/>
    </xf>
    <xf numFmtId="165" fontId="3" fillId="0" borderId="0" xfId="0" applyFont="1" applyAlignment="1" applyProtection="1">
      <alignment vertical="center"/>
      <protection hidden="1"/>
    </xf>
    <xf numFmtId="164" fontId="9" fillId="0" borderId="0" xfId="0" applyFont="1" applyAlignment="1" applyProtection="1">
      <alignment horizontal="center" vertical="center"/>
      <protection hidden="1"/>
    </xf>
    <xf numFmtId="164" fontId="9" fillId="0" borderId="0" xfId="0" applyFont="1" applyBorder="1" applyAlignment="1" applyProtection="1">
      <alignment horizontal="left" vertical="top"/>
      <protection hidden="1"/>
    </xf>
    <xf numFmtId="164" fontId="9" fillId="0" borderId="0" xfId="0" applyFont="1" applyBorder="1" applyAlignment="1" applyProtection="1">
      <alignment horizontal="right"/>
      <protection hidden="1"/>
    </xf>
    <xf numFmtId="164" fontId="11" fillId="0" borderId="0" xfId="0" applyFont="1" applyAlignment="1" applyProtection="1">
      <alignment/>
      <protection hidden="1"/>
    </xf>
    <xf numFmtId="164" fontId="25" fillId="0" borderId="0" xfId="0" applyFont="1" applyAlignment="1" applyProtection="1">
      <alignment/>
      <protection hidden="1"/>
    </xf>
    <xf numFmtId="164" fontId="25" fillId="0" borderId="0" xfId="0" applyFont="1" applyAlignment="1" applyProtection="1">
      <alignment horizontal="center"/>
      <protection hidden="1"/>
    </xf>
    <xf numFmtId="164" fontId="11" fillId="0" borderId="0" xfId="0" applyFont="1" applyAlignment="1" applyProtection="1">
      <alignment horizontal="center"/>
      <protection hidden="1"/>
    </xf>
    <xf numFmtId="164" fontId="19" fillId="0" borderId="0" xfId="0" applyFont="1" applyAlignment="1" applyProtection="1">
      <alignment horizontal="center"/>
      <protection hidden="1"/>
    </xf>
    <xf numFmtId="164" fontId="26" fillId="0" borderId="0" xfId="0" applyFont="1" applyBorder="1" applyAlignment="1" applyProtection="1">
      <alignment horizontal="center" vertical="center"/>
      <protection hidden="1"/>
    </xf>
    <xf numFmtId="164" fontId="25" fillId="0" borderId="20" xfId="0" applyFont="1" applyBorder="1" applyAlignment="1" applyProtection="1">
      <alignment vertical="center"/>
      <protection hidden="1"/>
    </xf>
    <xf numFmtId="164" fontId="11" fillId="0" borderId="20" xfId="0" applyFont="1" applyBorder="1" applyAlignment="1" applyProtection="1">
      <alignment horizontal="left" vertical="center"/>
      <protection hidden="1"/>
    </xf>
    <xf numFmtId="172" fontId="11" fillId="0" borderId="20" xfId="0" applyFont="1" applyBorder="1" applyAlignment="1" applyProtection="1">
      <alignment horizontal="left" vertical="center"/>
      <protection hidden="1"/>
    </xf>
    <xf numFmtId="164" fontId="11" fillId="0" borderId="0" xfId="0" applyFont="1" applyAlignment="1" applyProtection="1">
      <alignment horizontal="left"/>
      <protection hidden="1"/>
    </xf>
    <xf numFmtId="164" fontId="27" fillId="0" borderId="0" xfId="0" applyFont="1" applyBorder="1" applyAlignment="1" applyProtection="1">
      <alignment horizontal="left" vertical="center" wrapText="1"/>
      <protection hidden="1"/>
    </xf>
    <xf numFmtId="164" fontId="11" fillId="0" borderId="21" xfId="0" applyFont="1" applyBorder="1" applyAlignment="1" applyProtection="1">
      <alignment horizontal="center" vertical="center"/>
      <protection hidden="1"/>
    </xf>
    <xf numFmtId="164" fontId="25" fillId="0" borderId="20" xfId="0" applyFont="1" applyBorder="1" applyAlignment="1" applyProtection="1">
      <alignment horizontal="center" vertical="center" wrapText="1"/>
      <protection hidden="1"/>
    </xf>
    <xf numFmtId="164" fontId="25" fillId="3" borderId="20" xfId="0" applyFont="1" applyBorder="1" applyAlignment="1" applyProtection="1">
      <alignment horizontal="center" vertical="center" wrapText="1"/>
      <protection hidden="1"/>
    </xf>
    <xf numFmtId="164" fontId="17" fillId="0" borderId="20" xfId="0" applyFont="1" applyBorder="1" applyAlignment="1" applyProtection="1">
      <alignment horizontal="center" vertical="center" wrapText="1"/>
      <protection hidden="1"/>
    </xf>
    <xf numFmtId="164" fontId="17" fillId="0" borderId="0" xfId="0" applyFont="1" applyAlignment="1" applyProtection="1">
      <alignment/>
      <protection hidden="1"/>
    </xf>
    <xf numFmtId="164" fontId="19" fillId="0" borderId="20" xfId="0" applyFont="1" applyBorder="1" applyAlignment="1" applyProtection="1">
      <alignment horizontal="left" vertical="center" wrapText="1"/>
      <protection hidden="1"/>
    </xf>
    <xf numFmtId="172" fontId="19" fillId="0" borderId="20" xfId="0" applyFont="1" applyBorder="1" applyAlignment="1" applyProtection="1">
      <alignment horizontal="center" vertical="center" wrapText="1"/>
      <protection hidden="1"/>
    </xf>
    <xf numFmtId="164" fontId="25" fillId="0" borderId="20" xfId="0" applyFont="1" applyBorder="1" applyAlignment="1" applyProtection="1">
      <alignment horizontal="center" vertical="center"/>
      <protection hidden="1"/>
    </xf>
    <xf numFmtId="172" fontId="19" fillId="0" borderId="20" xfId="0" applyFont="1" applyBorder="1" applyAlignment="1" applyProtection="1">
      <alignment horizontal="center" vertical="center"/>
      <protection hidden="1"/>
    </xf>
    <xf numFmtId="172" fontId="11" fillId="0" borderId="20" xfId="0" applyFont="1" applyBorder="1" applyAlignment="1" applyProtection="1">
      <alignment horizontal="center" vertical="center"/>
      <protection hidden="1"/>
    </xf>
    <xf numFmtId="164" fontId="19" fillId="0" borderId="20" xfId="0" applyFont="1" applyBorder="1" applyAlignment="1" applyProtection="1">
      <alignment horizontal="center" vertical="center" wrapText="1"/>
      <protection hidden="1"/>
    </xf>
    <xf numFmtId="164" fontId="28" fillId="0" borderId="20" xfId="0" applyFont="1" applyBorder="1" applyAlignment="1" applyProtection="1">
      <alignment horizontal="center" vertical="center"/>
      <protection hidden="1"/>
    </xf>
    <xf numFmtId="164" fontId="11" fillId="0" borderId="0" xfId="0" applyFont="1" applyAlignment="1" applyProtection="1">
      <alignment horizontal="center" vertical="center"/>
      <protection hidden="1"/>
    </xf>
    <xf numFmtId="164" fontId="0" fillId="9" borderId="0" xfId="0" applyFont="1" applyBorder="1" applyAlignment="1" applyProtection="1">
      <alignment horizontal="center" vertical="center"/>
      <protection hidden="1"/>
    </xf>
    <xf numFmtId="164" fontId="19" fillId="9" borderId="0" xfId="0" applyFont="1" applyBorder="1" applyAlignment="1" applyProtection="1">
      <alignment horizontal="right" vertical="center"/>
      <protection hidden="1"/>
    </xf>
    <xf numFmtId="164" fontId="11" fillId="0" borderId="0" xfId="0" applyFont="1" applyBorder="1" applyAlignment="1" applyProtection="1">
      <alignment vertical="center" wrapText="1"/>
      <protection hidden="1"/>
    </xf>
    <xf numFmtId="164" fontId="11" fillId="9" borderId="0" xfId="0" applyFont="1" applyBorder="1" applyAlignment="1" applyProtection="1">
      <alignment horizontal="center" vertical="center"/>
      <protection hidden="1"/>
    </xf>
    <xf numFmtId="164" fontId="19" fillId="9" borderId="0" xfId="0" applyFont="1" applyBorder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left" vertical="center" wrapText="1"/>
      <protection hidden="1"/>
    </xf>
    <xf numFmtId="164" fontId="11" fillId="0" borderId="0" xfId="0" applyFont="1" applyBorder="1" applyAlignment="1" applyProtection="1">
      <alignment/>
      <protection hidden="1"/>
    </xf>
    <xf numFmtId="172" fontId="11" fillId="0" borderId="0" xfId="0" applyFont="1" applyBorder="1" applyAlignment="1" applyProtection="1">
      <alignment horizontal="left" vertical="center" wrapText="1"/>
      <protection hidden="1"/>
    </xf>
    <xf numFmtId="164" fontId="19" fillId="0" borderId="0" xfId="0" applyFont="1" applyAlignment="1" applyProtection="1">
      <alignment horizontal="right" vertical="center"/>
      <protection hidden="1"/>
    </xf>
    <xf numFmtId="164" fontId="19" fillId="0" borderId="22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783F04"/>
      <rgbColor rgb="00FCE5CD"/>
      <rgbColor rgb="00E7E6E6"/>
      <rgbColor rgb="00660066"/>
      <rgbColor rgb="00F6B26B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4B183"/>
      <rgbColor rgb="00CC99FF"/>
      <rgbColor rgb="00F9CB9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843C0B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2105025</xdr:colOff>
      <xdr:row>0</xdr:row>
      <xdr:rowOff>0</xdr:rowOff>
    </xdr:from>
    <xdr:to>
      <xdr:col>2</xdr:col>
      <xdr:colOff>2667000</xdr:colOff>
      <xdr:row>0</xdr:row>
      <xdr:rowOff>552450</xdr:rowOff>
    </xdr:to>
    <xdr:pic>
      <xdr:nvPicPr>
        <xdr:cNvPr id="0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0"/>
          <a:ext cx="561975" cy="5524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2419350</xdr:colOff>
      <xdr:row>0</xdr:row>
      <xdr:rowOff>0</xdr:rowOff>
    </xdr:from>
    <xdr:to>
      <xdr:col>4</xdr:col>
      <xdr:colOff>66675</xdr:colOff>
      <xdr:row>0</xdr:row>
      <xdr:rowOff>552450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0"/>
          <a:ext cx="514350" cy="5524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21</xdr:row>
      <xdr:rowOff>19050</xdr:rowOff>
    </xdr:from>
    <xdr:to>
      <xdr:col>6</xdr:col>
      <xdr:colOff>9525</xdr:colOff>
      <xdr:row>22</xdr:row>
      <xdr:rowOff>304800</xdr:rowOff>
    </xdr:to>
    <xdr:pic>
      <xdr:nvPicPr>
        <xdr:cNvPr id="2" name="image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410200"/>
          <a:ext cx="3609975" cy="485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0</xdr:rowOff>
    </xdr:from>
    <xdr:to>
      <xdr:col>5</xdr:col>
      <xdr:colOff>285750</xdr:colOff>
      <xdr:row>0</xdr:row>
      <xdr:rowOff>552450</xdr:rowOff>
    </xdr:to>
    <xdr:pic>
      <xdr:nvPicPr>
        <xdr:cNvPr id="3" name="image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0"/>
          <a:ext cx="552450" cy="5524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2105025</xdr:colOff>
      <xdr:row>0</xdr:row>
      <xdr:rowOff>114300</xdr:rowOff>
    </xdr:from>
    <xdr:to>
      <xdr:col>2</xdr:col>
      <xdr:colOff>2667000</xdr:colOff>
      <xdr:row>0</xdr:row>
      <xdr:rowOff>666750</xdr:rowOff>
    </xdr:to>
    <xdr:pic>
      <xdr:nvPicPr>
        <xdr:cNvPr id="4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14300"/>
          <a:ext cx="561975" cy="5524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295275</xdr:colOff>
      <xdr:row>0</xdr:row>
      <xdr:rowOff>85725</xdr:rowOff>
    </xdr:from>
    <xdr:to>
      <xdr:col>4</xdr:col>
      <xdr:colOff>523875</xdr:colOff>
      <xdr:row>0</xdr:row>
      <xdr:rowOff>638175</xdr:rowOff>
    </xdr:to>
    <xdr:pic>
      <xdr:nvPicPr>
        <xdr:cNvPr id="5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85725"/>
          <a:ext cx="552450" cy="5524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2638425</xdr:colOff>
      <xdr:row>0</xdr:row>
      <xdr:rowOff>76200</xdr:rowOff>
    </xdr:from>
    <xdr:to>
      <xdr:col>1</xdr:col>
      <xdr:colOff>3200400</xdr:colOff>
      <xdr:row>0</xdr:row>
      <xdr:rowOff>628650</xdr:rowOff>
    </xdr:to>
    <xdr:pic>
      <xdr:nvPicPr>
        <xdr:cNvPr id="6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76200"/>
          <a:ext cx="561975" cy="5524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47625</xdr:colOff>
      <xdr:row>5</xdr:row>
      <xdr:rowOff>38100</xdr:rowOff>
    </xdr:to>
    <xdr:pic>
      <xdr:nvPicPr>
        <xdr:cNvPr id="7" name="image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09625" cy="7810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MQ\Projeto%20B&#225;sico\2020\Feira%20Agropecu&#225;ria\ANEXOS%20-%20Planilha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Orçamentária"/>
      <sheetName val="Memória de Cálculo"/>
      <sheetName val="Composições"/>
      <sheetName val="BDI"/>
      <sheetName val="Orçamento"/>
      <sheetName val="Média Pesquisa de Preço-"/>
      <sheetName val="Formação de Preço -"/>
      <sheetName val="Medição ALTER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4"/>
  <sheetViews>
    <sheetView tabSelected="1" workbookViewId="0" topLeftCell="A1">
      <selection activeCell="C58" sqref="C58"/>
    </sheetView>
  </sheetViews>
  <sheetFormatPr defaultColWidth="9.00390625" defaultRowHeight="14.25"/>
  <cols>
    <col min="1" max="1" width="2.625" style="0" customWidth="1"/>
    <col min="2" max="2" width="9.375" style="0" customWidth="1"/>
    <col min="3" max="3" width="50.00390625" style="0" customWidth="1"/>
    <col min="4" max="4" width="3.125" style="0" customWidth="1"/>
    <col min="5" max="5" width="3.625" style="0" customWidth="1"/>
    <col min="6" max="6" width="7.875" style="0" customWidth="1"/>
    <col min="7" max="7" width="10.25390625" style="0" customWidth="1"/>
    <col min="8" max="8" width="56.00390625" style="0" customWidth="1"/>
    <col min="9" max="9" width="7.75390625" style="0" customWidth="1"/>
    <col min="10" max="26" width="7.625" style="0" customWidth="1"/>
    <col min="27" max="1025" width="12.625" style="0" customWidth="1"/>
  </cols>
  <sheetData>
    <row r="1" spans="1:26" ht="52.5" customHeight="1">
      <c r="A1" s="1" t="s">
        <v>0</v>
      </c>
      <c r="B1" s="1"/>
      <c r="C1" s="1"/>
      <c r="D1" s="1"/>
      <c r="E1" s="1"/>
      <c r="F1" s="1"/>
      <c r="G1" s="1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7.5" customHeight="1">
      <c r="A2" s="4" t="s">
        <v>1</v>
      </c>
      <c r="B2" s="4"/>
      <c r="C2" s="4"/>
      <c r="D2" s="4"/>
      <c r="E2" s="4"/>
      <c r="F2" s="4"/>
      <c r="G2" s="4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3.25" customHeight="1">
      <c r="A3" s="5" t="s">
        <v>2</v>
      </c>
      <c r="B3" s="5"/>
      <c r="C3" s="5"/>
      <c r="D3" s="5"/>
      <c r="E3" s="5"/>
      <c r="F3" s="5"/>
      <c r="G3" s="5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8" ht="74.25" customHeight="1">
      <c r="A4" s="6" t="s">
        <v>3</v>
      </c>
      <c r="B4" s="6"/>
      <c r="C4" s="6"/>
      <c r="D4" s="6"/>
      <c r="E4" s="6"/>
      <c r="F4" s="6"/>
      <c r="G4" s="6"/>
      <c r="H4" s="2"/>
    </row>
    <row r="5" spans="1:8" ht="14.25" customHeight="1">
      <c r="A5" s="7" t="s">
        <v>4</v>
      </c>
      <c r="B5" s="7"/>
      <c r="C5" s="7"/>
      <c r="D5" s="7"/>
      <c r="E5" s="7"/>
      <c r="F5" s="7"/>
      <c r="G5" s="7"/>
      <c r="H5" s="2"/>
    </row>
    <row r="6" spans="1:8" ht="14.25" customHeight="1">
      <c r="A6" s="8" t="s">
        <v>5</v>
      </c>
      <c r="B6" s="8"/>
      <c r="C6" s="8"/>
      <c r="D6" s="8"/>
      <c r="E6" s="8"/>
      <c r="F6" s="8"/>
      <c r="G6" s="8"/>
      <c r="H6" s="2"/>
    </row>
    <row r="7" spans="1:8" ht="17.25" customHeight="1">
      <c r="A7" s="9" t="s">
        <v>6</v>
      </c>
      <c r="B7" s="10" t="s">
        <v>7</v>
      </c>
      <c r="C7" s="10" t="s">
        <v>8</v>
      </c>
      <c r="D7" s="9" t="s">
        <v>9</v>
      </c>
      <c r="E7" s="10" t="s">
        <v>10</v>
      </c>
      <c r="F7" s="11" t="s">
        <v>11</v>
      </c>
      <c r="G7" s="12" t="s">
        <v>12</v>
      </c>
      <c r="H7" s="2"/>
    </row>
    <row r="8" spans="1:8" ht="9.75" customHeight="1">
      <c r="A8" s="13"/>
      <c r="B8" s="14"/>
      <c r="C8" s="15"/>
      <c r="D8" s="14"/>
      <c r="E8" s="14"/>
      <c r="F8" s="16"/>
      <c r="G8" s="17"/>
      <c r="H8" s="2"/>
    </row>
    <row r="9" spans="1:26" ht="13.5" customHeight="1">
      <c r="A9" s="18" t="s">
        <v>13</v>
      </c>
      <c r="B9" s="18"/>
      <c r="C9" s="18"/>
      <c r="D9" s="18"/>
      <c r="E9" s="18"/>
      <c r="F9" s="18"/>
      <c r="G9" s="18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ht="22.5">
      <c r="A10" s="20" t="s">
        <v>14</v>
      </c>
      <c r="B10" s="21" t="s">
        <v>15</v>
      </c>
      <c r="C10" s="22" t="s">
        <v>16</v>
      </c>
      <c r="D10" s="23" t="s">
        <v>17</v>
      </c>
      <c r="E10" s="23">
        <v>1</v>
      </c>
      <c r="F10" s="24">
        <v>178.77</v>
      </c>
      <c r="G10" s="25">
        <f>ROUNDDOWN(E10*F10,2)</f>
        <v>178.77</v>
      </c>
      <c r="H10" s="2" t="s">
        <v>18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ht="22.5">
      <c r="A11" s="27" t="s">
        <v>19</v>
      </c>
      <c r="B11" s="23" t="s">
        <v>20</v>
      </c>
      <c r="C11" s="28" t="s">
        <v>21</v>
      </c>
      <c r="D11" s="23" t="s">
        <v>17</v>
      </c>
      <c r="E11" s="23">
        <v>1</v>
      </c>
      <c r="F11" s="24">
        <v>254.56</v>
      </c>
      <c r="G11" s="25">
        <f>ROUNDDOWN(E11*F11,2)</f>
        <v>254.56</v>
      </c>
      <c r="H11" s="2" t="s">
        <v>22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6" ht="22.5">
      <c r="A12" s="27" t="s">
        <v>23</v>
      </c>
      <c r="B12" s="23" t="s">
        <v>24</v>
      </c>
      <c r="C12" s="28" t="s">
        <v>25</v>
      </c>
      <c r="D12" s="23" t="s">
        <v>26</v>
      </c>
      <c r="E12" s="23">
        <f>0.3*0.5*50</f>
        <v>7.5</v>
      </c>
      <c r="F12" s="24">
        <v>45.8</v>
      </c>
      <c r="G12" s="25">
        <f>ROUNDDOWN(E12*F12,2)</f>
        <v>343.5</v>
      </c>
      <c r="H12" s="2" t="s">
        <v>27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ht="22.5">
      <c r="A13" s="27" t="s">
        <v>28</v>
      </c>
      <c r="B13" s="23" t="s">
        <v>29</v>
      </c>
      <c r="C13" s="28" t="s">
        <v>30</v>
      </c>
      <c r="D13" s="23" t="s">
        <v>26</v>
      </c>
      <c r="E13" s="23">
        <f>(0.3*0.5*50)-(0.1*0.1*50)</f>
        <v>7</v>
      </c>
      <c r="F13" s="25">
        <v>33.68</v>
      </c>
      <c r="G13" s="25">
        <f>ROUNDDOWN(E13*F13,2)</f>
        <v>235.76</v>
      </c>
      <c r="H13" s="2" t="s">
        <v>31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6" ht="33.75">
      <c r="A14" s="27" t="s">
        <v>32</v>
      </c>
      <c r="B14" s="23" t="s">
        <v>33</v>
      </c>
      <c r="C14" s="28" t="s">
        <v>34</v>
      </c>
      <c r="D14" s="23" t="s">
        <v>35</v>
      </c>
      <c r="E14" s="23">
        <v>100</v>
      </c>
      <c r="F14" s="25">
        <v>2.72</v>
      </c>
      <c r="G14" s="25">
        <f>ROUNDDOWN(E14*F14,2)</f>
        <v>272</v>
      </c>
      <c r="H14" s="2" t="s">
        <v>36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6" ht="67.5">
      <c r="A15" s="27" t="s">
        <v>37</v>
      </c>
      <c r="B15" s="23" t="s">
        <v>38</v>
      </c>
      <c r="C15" s="28" t="s">
        <v>39</v>
      </c>
      <c r="D15" s="23" t="s">
        <v>35</v>
      </c>
      <c r="E15" s="23">
        <v>50</v>
      </c>
      <c r="F15" s="24">
        <v>41.39</v>
      </c>
      <c r="G15" s="25">
        <f>ROUNDDOWN(E15*F15,2)</f>
        <v>2069.5</v>
      </c>
      <c r="H15" s="2" t="s">
        <v>40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6" ht="33.75">
      <c r="A16" s="27" t="s">
        <v>41</v>
      </c>
      <c r="B16" s="23" t="s">
        <v>42</v>
      </c>
      <c r="C16" s="28" t="s">
        <v>43</v>
      </c>
      <c r="D16" s="23" t="s">
        <v>35</v>
      </c>
      <c r="E16" s="23">
        <f>100*2</f>
        <v>200</v>
      </c>
      <c r="F16" s="24">
        <v>2.34</v>
      </c>
      <c r="G16" s="25">
        <f>ROUNDDOWN(E16*F16,2)</f>
        <v>468</v>
      </c>
      <c r="H16" s="2" t="s">
        <v>44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6" ht="33.75">
      <c r="A17" s="27" t="s">
        <v>45</v>
      </c>
      <c r="B17" s="23" t="s">
        <v>46</v>
      </c>
      <c r="C17" s="28" t="s">
        <v>47</v>
      </c>
      <c r="D17" s="23" t="s">
        <v>35</v>
      </c>
      <c r="E17" s="23">
        <v>100</v>
      </c>
      <c r="F17" s="24">
        <v>5.95</v>
      </c>
      <c r="G17" s="25">
        <f>ROUNDDOWN(E17*F17,2)</f>
        <v>595</v>
      </c>
      <c r="H17" s="29" t="s">
        <v>48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6" ht="56.25">
      <c r="A18" s="27" t="s">
        <v>49</v>
      </c>
      <c r="B18" s="23" t="s">
        <v>50</v>
      </c>
      <c r="C18" s="28" t="s">
        <v>51</v>
      </c>
      <c r="D18" s="23" t="s">
        <v>35</v>
      </c>
      <c r="E18" s="23">
        <f>(50*4)+(90*4)</f>
        <v>560</v>
      </c>
      <c r="F18" s="24">
        <v>25.01</v>
      </c>
      <c r="G18" s="25">
        <f>ROUNDDOWN(E18*F18,2)</f>
        <v>14005.6</v>
      </c>
      <c r="H18" s="2" t="s">
        <v>52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6" ht="33.75">
      <c r="A19" s="27" t="s">
        <v>53</v>
      </c>
      <c r="B19" s="23" t="s">
        <v>54</v>
      </c>
      <c r="C19" s="28" t="s">
        <v>55</v>
      </c>
      <c r="D19" s="23" t="s">
        <v>17</v>
      </c>
      <c r="E19" s="23">
        <v>2</v>
      </c>
      <c r="F19" s="24">
        <v>188.95</v>
      </c>
      <c r="G19" s="25">
        <f>ROUNDDOWN(E19*F19,2)</f>
        <v>377.9</v>
      </c>
      <c r="H19" s="2" t="s">
        <v>56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6" ht="22.5">
      <c r="A20" s="27" t="s">
        <v>57</v>
      </c>
      <c r="B20" s="30" t="s">
        <v>58</v>
      </c>
      <c r="C20" s="28" t="s">
        <v>59</v>
      </c>
      <c r="D20" s="23" t="s">
        <v>60</v>
      </c>
      <c r="E20" s="23">
        <f>4*10</f>
        <v>40</v>
      </c>
      <c r="F20" s="24">
        <v>68.13</v>
      </c>
      <c r="G20" s="25">
        <f>ROUNDDOWN(E20*F20,2)</f>
        <v>2725.2</v>
      </c>
      <c r="H20" s="2" t="s">
        <v>61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ht="56.25">
      <c r="A21" s="27" t="s">
        <v>62</v>
      </c>
      <c r="B21" s="30" t="s">
        <v>63</v>
      </c>
      <c r="C21" s="28" t="s">
        <v>64</v>
      </c>
      <c r="D21" s="23" t="s">
        <v>60</v>
      </c>
      <c r="E21" s="23">
        <v>16</v>
      </c>
      <c r="F21" s="24">
        <v>163.32</v>
      </c>
      <c r="G21" s="25">
        <f>ROUNDDOWN(E21*F21,2)</f>
        <v>2613.12</v>
      </c>
      <c r="H21" s="2" t="s">
        <v>65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6" ht="33.75">
      <c r="A22" s="27" t="s">
        <v>66</v>
      </c>
      <c r="B22" s="30" t="s">
        <v>67</v>
      </c>
      <c r="C22" s="28" t="s">
        <v>68</v>
      </c>
      <c r="D22" s="23" t="s">
        <v>60</v>
      </c>
      <c r="E22" s="23">
        <v>24</v>
      </c>
      <c r="F22" s="24">
        <v>18.05</v>
      </c>
      <c r="G22" s="25">
        <f>ROUNDDOWN(E22*F22,2)</f>
        <v>433.2</v>
      </c>
      <c r="H22" s="2" t="s">
        <v>69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spans="1:26" ht="33.75">
      <c r="A23" s="27" t="s">
        <v>70</v>
      </c>
      <c r="B23" s="30" t="s">
        <v>71</v>
      </c>
      <c r="C23" s="28" t="s">
        <v>72</v>
      </c>
      <c r="D23" s="23" t="s">
        <v>60</v>
      </c>
      <c r="E23" s="23">
        <v>24</v>
      </c>
      <c r="F23" s="24">
        <v>13.08</v>
      </c>
      <c r="G23" s="25">
        <f>ROUNDDOWN(E23*F23,2)</f>
        <v>313.92</v>
      </c>
      <c r="H23" s="28" t="s">
        <v>69</v>
      </c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</row>
    <row r="24" spans="1:26" s="36" customFormat="1" ht="7.5" customHeight="1">
      <c r="A24" s="32" t="s">
        <v>73</v>
      </c>
      <c r="B24" s="32"/>
      <c r="C24" s="32"/>
      <c r="D24" s="32"/>
      <c r="E24" s="32"/>
      <c r="F24" s="32"/>
      <c r="G24" s="33">
        <f>SUM(G10:G23)</f>
        <v>24886.03</v>
      </c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spans="1:26" s="36" customFormat="1" ht="7.5" customHeight="1">
      <c r="A25" s="32" t="s">
        <v>74</v>
      </c>
      <c r="B25" s="32"/>
      <c r="C25" s="32"/>
      <c r="D25" s="32"/>
      <c r="E25" s="32"/>
      <c r="F25" s="32"/>
      <c r="G25" s="33">
        <f>PRODUCT(G24,0.15)</f>
        <v>3732.9045</v>
      </c>
      <c r="H25" s="34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spans="1:26" ht="7.5" customHeight="1">
      <c r="A26" s="32" t="s">
        <v>75</v>
      </c>
      <c r="B26" s="32"/>
      <c r="C26" s="32"/>
      <c r="D26" s="32"/>
      <c r="E26" s="32"/>
      <c r="F26" s="32"/>
      <c r="G26" s="37">
        <f>SUM(G24:G25)</f>
        <v>28618.9345</v>
      </c>
      <c r="H26" s="38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</row>
    <row r="27" spans="1:8" ht="14.25">
      <c r="A27" s="13"/>
      <c r="B27" s="14"/>
      <c r="C27" s="15"/>
      <c r="D27" s="14"/>
      <c r="E27" s="14"/>
      <c r="F27" s="16"/>
      <c r="G27" s="17"/>
      <c r="H27" s="2"/>
    </row>
    <row r="28" spans="1:26" ht="13.5" customHeight="1">
      <c r="A28" s="18" t="s">
        <v>76</v>
      </c>
      <c r="B28" s="18"/>
      <c r="C28" s="18"/>
      <c r="D28" s="18"/>
      <c r="E28" s="18"/>
      <c r="F28" s="18"/>
      <c r="G28" s="18"/>
      <c r="H28" s="40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</row>
    <row r="29" spans="1:8" ht="14.25">
      <c r="A29" s="42" t="s">
        <v>14</v>
      </c>
      <c r="B29" s="43" t="s">
        <v>77</v>
      </c>
      <c r="C29" s="44" t="s">
        <v>78</v>
      </c>
      <c r="D29" s="43" t="s">
        <v>17</v>
      </c>
      <c r="E29" s="43">
        <v>1</v>
      </c>
      <c r="F29" s="45">
        <f>Composições!I42</f>
        <v>1925.22</v>
      </c>
      <c r="G29" s="46">
        <f>ROUNDDOWN(E29*F29,2)</f>
        <v>1925.22</v>
      </c>
      <c r="H29" s="2"/>
    </row>
    <row r="30" spans="1:8" ht="22.5">
      <c r="A30" s="42" t="s">
        <v>19</v>
      </c>
      <c r="B30" s="43" t="s">
        <v>79</v>
      </c>
      <c r="C30" s="44" t="s">
        <v>80</v>
      </c>
      <c r="D30" s="43" t="s">
        <v>17</v>
      </c>
      <c r="E30" s="43">
        <v>2</v>
      </c>
      <c r="F30" s="45">
        <v>30.65</v>
      </c>
      <c r="G30" s="46">
        <f>ROUNDDOWN(E30*F30,2)</f>
        <v>61.3</v>
      </c>
      <c r="H30" s="2"/>
    </row>
    <row r="31" spans="1:8" ht="45">
      <c r="A31" s="42" t="s">
        <v>23</v>
      </c>
      <c r="B31" s="47" t="s">
        <v>81</v>
      </c>
      <c r="C31" s="44" t="s">
        <v>82</v>
      </c>
      <c r="D31" s="43" t="s">
        <v>17</v>
      </c>
      <c r="E31" s="43">
        <v>1</v>
      </c>
      <c r="F31" s="48">
        <v>83.46</v>
      </c>
      <c r="G31" s="46">
        <f>ROUNDDOWN(E31*F31,2)</f>
        <v>83.46</v>
      </c>
      <c r="H31" s="2"/>
    </row>
    <row r="32" spans="1:8" ht="22.5">
      <c r="A32" s="42" t="s">
        <v>28</v>
      </c>
      <c r="B32" s="23" t="s">
        <v>24</v>
      </c>
      <c r="C32" s="44" t="s">
        <v>25</v>
      </c>
      <c r="D32" s="43" t="s">
        <v>26</v>
      </c>
      <c r="E32" s="43">
        <v>45</v>
      </c>
      <c r="F32" s="45">
        <v>45.8</v>
      </c>
      <c r="G32" s="46">
        <f>ROUNDDOWN(E32*F32,2)</f>
        <v>2061</v>
      </c>
      <c r="H32" s="2"/>
    </row>
    <row r="33" spans="1:8" ht="22.5">
      <c r="A33" s="42" t="s">
        <v>32</v>
      </c>
      <c r="B33" s="23" t="s">
        <v>29</v>
      </c>
      <c r="C33" s="44" t="s">
        <v>30</v>
      </c>
      <c r="D33" s="43" t="s">
        <v>26</v>
      </c>
      <c r="E33" s="43">
        <v>42.5</v>
      </c>
      <c r="F33" s="25">
        <v>33.68</v>
      </c>
      <c r="G33" s="46">
        <f>ROUNDDOWN(E33*F33,2)</f>
        <v>1431.4</v>
      </c>
      <c r="H33" s="2"/>
    </row>
    <row r="34" spans="1:26" ht="67.5">
      <c r="A34" s="42" t="s">
        <v>37</v>
      </c>
      <c r="B34" s="43" t="s">
        <v>83</v>
      </c>
      <c r="C34" s="44" t="s">
        <v>84</v>
      </c>
      <c r="D34" s="43" t="s">
        <v>35</v>
      </c>
      <c r="E34" s="43">
        <v>300</v>
      </c>
      <c r="F34" s="48">
        <v>12.41</v>
      </c>
      <c r="G34" s="46">
        <f>ROUNDDOWN(E34*F34,2)</f>
        <v>3723</v>
      </c>
      <c r="H34" s="2"/>
      <c r="I34" s="49"/>
      <c r="J34" s="49"/>
      <c r="K34" s="49"/>
      <c r="L34" s="50"/>
      <c r="M34" s="50"/>
      <c r="N34" s="50"/>
      <c r="O34" s="50"/>
      <c r="P34" s="49"/>
      <c r="Q34" s="50"/>
      <c r="R34" s="50"/>
      <c r="S34" s="50"/>
      <c r="T34" s="50"/>
      <c r="U34" s="50"/>
      <c r="V34" s="50"/>
      <c r="W34" s="50"/>
      <c r="X34" s="50"/>
      <c r="Y34" s="50"/>
      <c r="Z34" s="50"/>
    </row>
    <row r="35" spans="1:8" ht="33.75">
      <c r="A35" s="42" t="s">
        <v>41</v>
      </c>
      <c r="B35" s="51" t="s">
        <v>85</v>
      </c>
      <c r="C35" s="44" t="s">
        <v>86</v>
      </c>
      <c r="D35" s="43" t="s">
        <v>35</v>
      </c>
      <c r="E35" s="43">
        <v>50</v>
      </c>
      <c r="F35" s="48">
        <v>2.79</v>
      </c>
      <c r="G35" s="46">
        <f>ROUNDDOWN(E35*F35,2)</f>
        <v>139.5</v>
      </c>
      <c r="H35" s="2"/>
    </row>
    <row r="36" spans="1:8" ht="33.75">
      <c r="A36" s="42" t="s">
        <v>45</v>
      </c>
      <c r="B36" s="43" t="s">
        <v>87</v>
      </c>
      <c r="C36" s="44" t="s">
        <v>88</v>
      </c>
      <c r="D36" s="43" t="s">
        <v>35</v>
      </c>
      <c r="E36" s="43">
        <v>150</v>
      </c>
      <c r="F36" s="45">
        <v>3.67</v>
      </c>
      <c r="G36" s="46">
        <f>ROUNDDOWN(E36*F36,2)</f>
        <v>550.5</v>
      </c>
      <c r="H36" s="2"/>
    </row>
    <row r="37" spans="1:8" ht="33.75">
      <c r="A37" s="42" t="s">
        <v>49</v>
      </c>
      <c r="B37" s="43" t="s">
        <v>89</v>
      </c>
      <c r="C37" s="44" t="s">
        <v>90</v>
      </c>
      <c r="D37" s="43" t="s">
        <v>35</v>
      </c>
      <c r="E37" s="43">
        <v>600</v>
      </c>
      <c r="F37" s="45">
        <v>5.06</v>
      </c>
      <c r="G37" s="46">
        <f>ROUNDDOWN(E37*F37,2)</f>
        <v>3036</v>
      </c>
      <c r="H37" s="2"/>
    </row>
    <row r="38" spans="1:8" ht="33.75">
      <c r="A38" s="42" t="s">
        <v>53</v>
      </c>
      <c r="B38" s="43" t="s">
        <v>91</v>
      </c>
      <c r="C38" s="44" t="s">
        <v>92</v>
      </c>
      <c r="D38" s="43" t="s">
        <v>35</v>
      </c>
      <c r="E38" s="43">
        <v>300</v>
      </c>
      <c r="F38" s="45">
        <v>8.71</v>
      </c>
      <c r="G38" s="46">
        <f>ROUNDDOWN(E38*F38,2)</f>
        <v>2613</v>
      </c>
      <c r="H38" s="2"/>
    </row>
    <row r="39" spans="1:26" ht="22.5">
      <c r="A39" s="42" t="s">
        <v>57</v>
      </c>
      <c r="B39" s="43" t="s">
        <v>93</v>
      </c>
      <c r="C39" s="44" t="s">
        <v>94</v>
      </c>
      <c r="D39" s="43" t="s">
        <v>17</v>
      </c>
      <c r="E39" s="43">
        <v>30</v>
      </c>
      <c r="F39" s="45">
        <f>Composições!I12</f>
        <v>904.49</v>
      </c>
      <c r="G39" s="46">
        <f>ROUNDDOWN(E39*F39,2)</f>
        <v>27134.7</v>
      </c>
      <c r="H39" s="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</row>
    <row r="40" spans="1:26" ht="33.75">
      <c r="A40" s="42" t="s">
        <v>62</v>
      </c>
      <c r="B40" s="43" t="s">
        <v>95</v>
      </c>
      <c r="C40" s="44" t="s">
        <v>96</v>
      </c>
      <c r="D40" s="43" t="s">
        <v>17</v>
      </c>
      <c r="E40" s="43">
        <v>10</v>
      </c>
      <c r="F40" s="45">
        <v>1956.87</v>
      </c>
      <c r="G40" s="46">
        <f>ROUNDDOWN(E40*F40,2)</f>
        <v>19568.7</v>
      </c>
      <c r="H40" s="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</row>
    <row r="41" spans="1:26" ht="45">
      <c r="A41" s="42" t="s">
        <v>66</v>
      </c>
      <c r="B41" s="43" t="s">
        <v>97</v>
      </c>
      <c r="C41" s="44" t="s">
        <v>98</v>
      </c>
      <c r="D41" s="43" t="s">
        <v>17</v>
      </c>
      <c r="E41" s="43">
        <v>17</v>
      </c>
      <c r="F41" s="45">
        <v>76.89</v>
      </c>
      <c r="G41" s="46">
        <f>ROUNDDOWN(E41*F41,2)</f>
        <v>1307.13</v>
      </c>
      <c r="H41" s="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</row>
    <row r="42" spans="1:26" ht="33.75">
      <c r="A42" s="42" t="s">
        <v>70</v>
      </c>
      <c r="B42" s="23" t="s">
        <v>99</v>
      </c>
      <c r="C42" s="44" t="s">
        <v>100</v>
      </c>
      <c r="D42" s="43" t="s">
        <v>17</v>
      </c>
      <c r="E42" s="43">
        <v>10</v>
      </c>
      <c r="F42" s="45">
        <f>Composições!I21</f>
        <v>203.03</v>
      </c>
      <c r="G42" s="46">
        <f>ROUNDDOWN(E42*F42,2)</f>
        <v>2030.3</v>
      </c>
      <c r="H42" s="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</row>
    <row r="43" spans="1:26" ht="33.75">
      <c r="A43" s="42" t="s">
        <v>101</v>
      </c>
      <c r="B43" s="23" t="s">
        <v>102</v>
      </c>
      <c r="C43" s="44" t="s">
        <v>103</v>
      </c>
      <c r="D43" s="43" t="s">
        <v>17</v>
      </c>
      <c r="E43" s="43">
        <v>10</v>
      </c>
      <c r="F43" s="45">
        <v>90.63</v>
      </c>
      <c r="G43" s="46">
        <f>ROUNDDOWN(E43*F43,2)</f>
        <v>906.3</v>
      </c>
      <c r="H43" s="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</row>
    <row r="44" spans="1:26" ht="33.75">
      <c r="A44" s="42" t="s">
        <v>104</v>
      </c>
      <c r="B44" s="23" t="s">
        <v>54</v>
      </c>
      <c r="C44" s="44" t="s">
        <v>55</v>
      </c>
      <c r="D44" s="43" t="s">
        <v>17</v>
      </c>
      <c r="E44" s="43">
        <v>5</v>
      </c>
      <c r="F44" s="45">
        <v>188.95</v>
      </c>
      <c r="G44" s="46">
        <f>ROUNDDOWN(E44*F44,2)</f>
        <v>944.75</v>
      </c>
      <c r="H44" s="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</row>
    <row r="45" spans="1:26" ht="22.5">
      <c r="A45" s="42" t="s">
        <v>105</v>
      </c>
      <c r="B45" s="53" t="s">
        <v>58</v>
      </c>
      <c r="C45" s="44" t="s">
        <v>59</v>
      </c>
      <c r="D45" s="43" t="s">
        <v>60</v>
      </c>
      <c r="E45" s="43">
        <v>30</v>
      </c>
      <c r="F45" s="45">
        <v>68.13</v>
      </c>
      <c r="G45" s="46">
        <f>ROUNDDOWN(E45*F45,2)</f>
        <v>2043.9</v>
      </c>
      <c r="H45" s="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</row>
    <row r="46" spans="1:26" ht="7.5" customHeight="1">
      <c r="A46" s="32" t="s">
        <v>73</v>
      </c>
      <c r="B46" s="32"/>
      <c r="C46" s="32"/>
      <c r="D46" s="32"/>
      <c r="E46" s="32"/>
      <c r="F46" s="32"/>
      <c r="G46" s="33">
        <f>SUM(G29:G45)</f>
        <v>69560.16</v>
      </c>
      <c r="H46" s="34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</row>
    <row r="47" spans="1:26" ht="7.5" customHeight="1">
      <c r="A47" s="32" t="s">
        <v>74</v>
      </c>
      <c r="B47" s="32"/>
      <c r="C47" s="32"/>
      <c r="D47" s="32"/>
      <c r="E47" s="32"/>
      <c r="F47" s="32"/>
      <c r="G47" s="33">
        <f>PRODUCT(G46,0.15)</f>
        <v>10434.024</v>
      </c>
      <c r="H47" s="34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</row>
    <row r="48" spans="1:26" ht="7.5" customHeight="1">
      <c r="A48" s="32" t="s">
        <v>75</v>
      </c>
      <c r="B48" s="32"/>
      <c r="C48" s="32"/>
      <c r="D48" s="32"/>
      <c r="E48" s="32"/>
      <c r="F48" s="32"/>
      <c r="G48" s="37">
        <f>SUM(G46:G47)</f>
        <v>79994.184</v>
      </c>
      <c r="H48" s="38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</row>
    <row r="49" spans="1:8" ht="9.75" customHeight="1">
      <c r="A49" s="54"/>
      <c r="B49" s="54"/>
      <c r="C49" s="54"/>
      <c r="D49" s="54"/>
      <c r="E49" s="54"/>
      <c r="F49" s="54"/>
      <c r="G49" s="54"/>
      <c r="H49" s="2"/>
    </row>
    <row r="50" spans="1:8" s="36" customFormat="1" ht="9.75" customHeight="1">
      <c r="A50" s="55"/>
      <c r="B50" s="56"/>
      <c r="C50" s="56"/>
      <c r="D50" s="56"/>
      <c r="E50" s="56"/>
      <c r="F50" s="56"/>
      <c r="G50" s="56"/>
      <c r="H50" s="2"/>
    </row>
    <row r="51" spans="1:8" ht="25.5" customHeight="1">
      <c r="A51" s="57" t="s">
        <v>106</v>
      </c>
      <c r="B51" s="57"/>
      <c r="C51" s="57"/>
      <c r="D51" s="57"/>
      <c r="E51" s="57"/>
      <c r="F51" s="57"/>
      <c r="G51" s="57"/>
      <c r="H51" s="2"/>
    </row>
    <row r="52" spans="1:26" s="36" customFormat="1" ht="7.5" customHeight="1">
      <c r="A52" s="58" t="s">
        <v>107</v>
      </c>
      <c r="B52" s="58"/>
      <c r="C52" s="58"/>
      <c r="D52" s="58"/>
      <c r="E52" s="58"/>
      <c r="F52" s="58"/>
      <c r="G52" s="59">
        <f>SUM(G24,G46)</f>
        <v>94446.19</v>
      </c>
      <c r="H52" s="34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</row>
    <row r="53" spans="1:26" s="36" customFormat="1" ht="7.5" customHeight="1">
      <c r="A53" s="58" t="s">
        <v>74</v>
      </c>
      <c r="B53" s="58"/>
      <c r="C53" s="58"/>
      <c r="D53" s="58"/>
      <c r="E53" s="58"/>
      <c r="F53" s="58"/>
      <c r="G53" s="59">
        <f>ROUNDDOWN(G25+G47,2)</f>
        <v>14166.92</v>
      </c>
      <c r="H53" s="34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</row>
    <row r="54" spans="1:26" ht="7.5" customHeight="1">
      <c r="A54" s="58" t="s">
        <v>75</v>
      </c>
      <c r="B54" s="58"/>
      <c r="C54" s="58"/>
      <c r="D54" s="58"/>
      <c r="E54" s="58"/>
      <c r="F54" s="58"/>
      <c r="G54" s="60">
        <f>SUM(G52:G53)</f>
        <v>108613.11</v>
      </c>
      <c r="H54" s="38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</sheetData>
  <mergeCells count="19">
    <mergeCell ref="A1:G1"/>
    <mergeCell ref="A2:G2"/>
    <mergeCell ref="A3:G3"/>
    <mergeCell ref="A4:G4"/>
    <mergeCell ref="A5:G5"/>
    <mergeCell ref="A6:G6"/>
    <mergeCell ref="A9:G9"/>
    <mergeCell ref="A24:F24"/>
    <mergeCell ref="A25:F25"/>
    <mergeCell ref="A26:F26"/>
    <mergeCell ref="A28:G28"/>
    <mergeCell ref="A46:F46"/>
    <mergeCell ref="A47:F47"/>
    <mergeCell ref="A48:F48"/>
    <mergeCell ref="A49:G49"/>
    <mergeCell ref="A51:G51"/>
    <mergeCell ref="A52:F52"/>
    <mergeCell ref="A53:F53"/>
    <mergeCell ref="A54:F54"/>
  </mergeCells>
  <printOptions horizontalCentered="1"/>
  <pageMargins left="0.236111111111111" right="0.236111111111111" top="0.354166666666667" bottom="0.354166666666667" header="0.511805555555555" footer="0.511805555555555"/>
  <pageSetup horizontalDpi="300" verticalDpi="300" orientation="portrait" paperSize="9" copies="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2"/>
  <sheetViews>
    <sheetView workbookViewId="0" topLeftCell="A26">
      <selection activeCell="A26" sqref="A26"/>
    </sheetView>
  </sheetViews>
  <sheetFormatPr defaultColWidth="9.00390625" defaultRowHeight="14.25"/>
  <cols>
    <col min="1" max="1" width="2.625" style="0" customWidth="1"/>
    <col min="2" max="2" width="9.375" style="0" customWidth="1"/>
    <col min="3" max="3" width="34.50390625" style="0" customWidth="1"/>
    <col min="4" max="4" width="3.125" style="0" customWidth="1"/>
    <col min="5" max="5" width="3.50390625" style="0" customWidth="1"/>
    <col min="6" max="6" width="37.50390625" style="0" customWidth="1"/>
    <col min="7" max="27" width="7.625" style="0" customWidth="1"/>
    <col min="28" max="1025" width="12.625" style="0" customWidth="1"/>
  </cols>
  <sheetData>
    <row r="1" spans="1:27" ht="52.5" customHeight="1">
      <c r="A1" s="1" t="s">
        <v>0</v>
      </c>
      <c r="B1" s="1"/>
      <c r="C1" s="1"/>
      <c r="D1" s="1"/>
      <c r="E1" s="1"/>
      <c r="F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7.5" customHeight="1">
      <c r="A2" s="4" t="s">
        <v>1</v>
      </c>
      <c r="B2" s="4"/>
      <c r="C2" s="4"/>
      <c r="D2" s="4"/>
      <c r="E2" s="4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23.25" customHeight="1">
      <c r="A3" s="5" t="s">
        <v>2</v>
      </c>
      <c r="B3" s="5"/>
      <c r="C3" s="5"/>
      <c r="D3" s="5"/>
      <c r="E3" s="5"/>
      <c r="F3" s="5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6" ht="69.75" customHeight="1">
      <c r="A4" s="6" t="s">
        <v>108</v>
      </c>
      <c r="B4" s="6"/>
      <c r="C4" s="6"/>
      <c r="D4" s="6"/>
      <c r="E4" s="6"/>
      <c r="F4" s="6"/>
    </row>
    <row r="5" spans="1:9" ht="14.25" customHeight="1">
      <c r="A5" s="61" t="s">
        <v>109</v>
      </c>
      <c r="B5" s="61"/>
      <c r="C5" s="61"/>
      <c r="D5" s="61"/>
      <c r="E5" s="61"/>
      <c r="F5" s="61"/>
      <c r="G5" s="62"/>
      <c r="H5" s="62"/>
      <c r="I5" s="2"/>
    </row>
    <row r="6" spans="1:9" ht="14.25">
      <c r="A6" s="63"/>
      <c r="B6" s="63"/>
      <c r="C6" s="63"/>
      <c r="D6" s="63"/>
      <c r="E6" s="63"/>
      <c r="F6" s="63"/>
      <c r="G6" s="62"/>
      <c r="H6" s="62"/>
      <c r="I6" s="2"/>
    </row>
    <row r="7" spans="1:6" ht="17.25" customHeight="1">
      <c r="A7" s="9" t="s">
        <v>6</v>
      </c>
      <c r="B7" s="10" t="s">
        <v>7</v>
      </c>
      <c r="C7" s="10" t="s">
        <v>8</v>
      </c>
      <c r="D7" s="9" t="s">
        <v>9</v>
      </c>
      <c r="E7" s="10" t="s">
        <v>10</v>
      </c>
      <c r="F7" s="10" t="s">
        <v>110</v>
      </c>
    </row>
    <row r="8" spans="1:6" ht="9.75" customHeight="1">
      <c r="A8" s="13"/>
      <c r="B8" s="14"/>
      <c r="C8" s="15"/>
      <c r="D8" s="14"/>
      <c r="E8" s="14"/>
      <c r="F8" s="14"/>
    </row>
    <row r="9" spans="1:6" ht="12.75" customHeight="1">
      <c r="A9" s="18" t="s">
        <v>13</v>
      </c>
      <c r="B9" s="18"/>
      <c r="C9" s="18"/>
      <c r="D9" s="18"/>
      <c r="E9" s="18"/>
      <c r="F9" s="18"/>
    </row>
    <row r="10" spans="1:6" ht="33.75">
      <c r="A10" s="42" t="str">
        <f>'Planilha Orçamentária'!A10</f>
        <v>1</v>
      </c>
      <c r="B10" s="42" t="str">
        <f>'Planilha Orçamentária'!B10</f>
        <v>11927</v>
      </c>
      <c r="C10" s="64" t="str">
        <f>'Planilha Orçamentária'!C10</f>
        <v>Caixa de proteção e conexão ao consumidor para disjuntor trifásico</v>
      </c>
      <c r="D10" s="43" t="str">
        <f>'Planilha Orçamentária'!D10</f>
        <v>un</v>
      </c>
      <c r="E10" s="23">
        <f>'Planilha Orçamentária'!E10</f>
        <v>1</v>
      </c>
      <c r="F10" s="28" t="str">
        <f>'Planilha Orçamentária'!H10</f>
        <v>Caixa de proteção para atender o disjuntor geral (item 02) que será instalado em poste já existente proximo a última residência popular</v>
      </c>
    </row>
    <row r="11" spans="1:6" ht="22.5">
      <c r="A11" s="42" t="str">
        <f>'Planilha Orçamentária'!A11</f>
        <v>2</v>
      </c>
      <c r="B11" s="43" t="str">
        <f>'Planilha Orçamentária'!B11</f>
        <v>15.007.0608-A</v>
      </c>
      <c r="C11" s="44" t="str">
        <f>'Planilha Orçamentária'!C11</f>
        <v>Disjuntor termomagnético, tripolar, de 125 a 150A x 250V. FORNECIMENTO e COLOCAÇÃO</v>
      </c>
      <c r="D11" s="43" t="str">
        <f>'Planilha Orçamentária'!D11</f>
        <v>un</v>
      </c>
      <c r="E11" s="23">
        <f>'Planilha Orçamentária'!E11</f>
        <v>1</v>
      </c>
      <c r="F11" s="28" t="str">
        <f>'Planilha Orçamentária'!H11</f>
        <v>Disjuntor geral de proteção para atender as 16 residências populares</v>
      </c>
    </row>
    <row r="12" spans="1:6" ht="33.75">
      <c r="A12" s="42" t="str">
        <f>'Planilha Orçamentária'!A12</f>
        <v>3</v>
      </c>
      <c r="B12" s="43" t="str">
        <f>'Planilha Orçamentária'!B12</f>
        <v>03.001.0001-B</v>
      </c>
      <c r="C12" s="44" t="str">
        <f>'Planilha Orçamentária'!C12</f>
        <v>Escavação manual de vala/cava em material de 1ª categoria (areia, argila ou piçarra), até 1,50m de profundidade, exclusive escoramento e esgotamento </v>
      </c>
      <c r="D12" s="43" t="str">
        <f>'Planilha Orçamentária'!D12</f>
        <v>m³</v>
      </c>
      <c r="E12" s="23">
        <f>'Planilha Orçamentária'!E12</f>
        <v>7.5</v>
      </c>
      <c r="F12" s="28" t="str">
        <f>'Planilha Orçamentária'!H12</f>
        <v>Para assenamento do Item 06, sendo 50m de comprimento x 0,5m de profudidade x 0,3m de largura</v>
      </c>
    </row>
    <row r="13" spans="1:6" ht="33.75">
      <c r="A13" s="42" t="str">
        <f>'Planilha Orçamentária'!A13</f>
        <v>4</v>
      </c>
      <c r="B13" s="43" t="str">
        <f>'Planilha Orçamentária'!B13</f>
        <v>03.013.0002-A</v>
      </c>
      <c r="C13" s="44" t="str">
        <f>'Planilha Orçamentária'!C13</f>
        <v>Reaterro de vala/cava compactada a maço, em camadas de 30cm de espessura máxima, com material de boa qualidade, exclusive este</v>
      </c>
      <c r="D13" s="43" t="str">
        <f>'Planilha Orçamentária'!D13</f>
        <v>m³</v>
      </c>
      <c r="E13" s="23">
        <f>'Planilha Orçamentária'!E13</f>
        <v>7</v>
      </c>
      <c r="F13" s="28" t="str">
        <f>'Planilha Orçamentária'!H13</f>
        <v>Para assenamento do Item 06, sendo 7,5m³ - 0,5m³ = 7m³, sendo: 50m de comprimento e eletroduto de aproximadamente 10cm de diâmetro</v>
      </c>
    </row>
    <row r="14" spans="1:6" ht="56.25">
      <c r="A14" s="42" t="str">
        <f>'Planilha Orçamentária'!A14</f>
        <v>5</v>
      </c>
      <c r="B14" s="43" t="str">
        <f>'Planilha Orçamentária'!B14</f>
        <v>15.036.0078-A</v>
      </c>
      <c r="C14" s="44" t="str">
        <f>'Planilha Orçamentária'!C14</f>
        <v>Eletroduto de PVC aspiral corrugado, diâmetro de 1/2", inclusive conexões e emendas. FORNECIMENTO e INSTALAÇÃO</v>
      </c>
      <c r="D14" s="43" t="str">
        <f>'Planilha Orçamentária'!D14</f>
        <v>m</v>
      </c>
      <c r="E14" s="23">
        <f>'Planilha Orçamentária'!E14</f>
        <v>100</v>
      </c>
      <c r="F14" s="28" t="str">
        <f>'Planilha Orçamentária'!H14</f>
        <v>Eletroduto a ser utilizado para assentamento do cabeamento que estava aparente no solo e apresentou problema. No trecho que vai do medidor Enel (em frente a senzala) até o quadro de comando da bomba elevatória que atende as residências</v>
      </c>
    </row>
    <row r="15" spans="1:6" ht="101.25">
      <c r="A15" s="42" t="str">
        <f>'Planilha Orçamentária'!A15</f>
        <v>6</v>
      </c>
      <c r="B15" s="43" t="str">
        <f>'Planilha Orçamentária'!B15</f>
        <v>06.069.0135-A</v>
      </c>
      <c r="C15" s="44" t="str">
        <f>'Planilha Orçamentária'!C15</f>
        <v>Duto corrugado helicoidal, na cor preta, singelo, de polietileno de alta densidade( PEAD), para proteção de condutores elétricos em instalações subterrâneas, com diâmetro nominal de 4”, sendo o diâmetro interno de 75mm, fornecido com 2 tampões nas extremidades, fita de aviso “perigo” com fio guia de aço galvanizado revestido em PVC e de acordo com a norma ABNT NBR 13897/13898, lançado diretamente no solo, inclusive conexões e kit vedação</v>
      </c>
      <c r="D15" s="43" t="str">
        <f>'Planilha Orçamentária'!D15</f>
        <v>m</v>
      </c>
      <c r="E15" s="23">
        <f>'Planilha Orçamentária'!E15</f>
        <v>50</v>
      </c>
      <c r="F15" s="28" t="str">
        <f>'Planilha Orçamentária'!H15</f>
        <v>Duto a ser utilizado para assentamento do cabeamento que estava aparente no solo e apresentou problema. No trecho que vai da última casa até o disjuntor geral</v>
      </c>
    </row>
    <row r="16" spans="1:6" ht="45">
      <c r="A16" s="42" t="str">
        <f>'Planilha Orçamentária'!A16</f>
        <v>7</v>
      </c>
      <c r="B16" s="43" t="str">
        <f>'Planilha Orçamentária'!B16</f>
        <v>15.008.0085-A</v>
      </c>
      <c r="C16" s="44" t="str">
        <f>'Planilha Orçamentária'!C16</f>
        <v>Cabo de cobre com isolamento termoplástico, compreendendo: preparo, corte e enfiação em eletrodutos, na bitola de 2,5mm², 450/750V. FORNECIMENTO e COLOCAÇÃO</v>
      </c>
      <c r="D16" s="43" t="str">
        <f>'Planilha Orçamentária'!D16</f>
        <v>m</v>
      </c>
      <c r="E16" s="23">
        <f>'Planilha Orçamentária'!E16</f>
        <v>200</v>
      </c>
      <c r="F16" s="28" t="str">
        <f>'Planilha Orçamentária'!H16</f>
        <v>Para substituir o cabeamento que estava aparente no solo e apresentou problema, no trecho que vai do medidor Enel (em frente a senzala) até o quadro de comando da bomba elevatória que atende as residências</v>
      </c>
    </row>
    <row r="17" spans="1:6" ht="45">
      <c r="A17" s="42" t="str">
        <f>'Planilha Orçamentária'!A17</f>
        <v>8</v>
      </c>
      <c r="B17" s="43" t="str">
        <f>'Planilha Orçamentária'!B17</f>
        <v>15.008.0100-A</v>
      </c>
      <c r="C17" s="44" t="str">
        <f>'Planilha Orçamentária'!C17</f>
        <v>Cabo de cobre com isolamento termoplástico, compreendendo: preparo, corte e enfiação em eletrodutos, na bitola de 10mm², 450/750V. FORNECIMENTO e COLOCAÇÃO</v>
      </c>
      <c r="D17" s="43" t="str">
        <f>'Planilha Orçamentária'!D17</f>
        <v>m</v>
      </c>
      <c r="E17" s="23">
        <f>'Planilha Orçamentária'!E17</f>
        <v>100</v>
      </c>
      <c r="F17" s="65" t="str">
        <f>'Planilha Orçamentária'!H17</f>
        <v>Material para interligar parte dos cabeamentos que ligam a rede principal (Item 06 e 10) às residências</v>
      </c>
    </row>
    <row r="18" spans="1:6" ht="90">
      <c r="A18" s="42" t="str">
        <f>'Planilha Orçamentária'!A18</f>
        <v>9</v>
      </c>
      <c r="B18" s="43" t="str">
        <f>'Planilha Orçamentária'!B18</f>
        <v>15.008.0115-A</v>
      </c>
      <c r="C18" s="44" t="str">
        <f>'Planilha Orçamentária'!C18</f>
        <v>Cabo de cobre com isolamento termoplástico, compreendendo: preparo, corte e enfiação em eletrodutos, na bitola de 50mm², 450/750V. FORNECIMENTO e COLOCAÇÃO</v>
      </c>
      <c r="D18" s="43" t="str">
        <f>'Planilha Orçamentária'!D18</f>
        <v>m</v>
      </c>
      <c r="E18" s="23">
        <f>'Planilha Orçamentária'!E18</f>
        <v>560</v>
      </c>
      <c r="F18" s="28" t="str">
        <f>'Planilha Orçamentária'!H18</f>
        <v>Material a ser utilizados para atender 16 residências populares. Sendo 3 fases e 1 neutro (4 cabos) para atender um percurso de 140m (50m a serem lançados no item 06 e 90m a serem lançados no eletroduto existente que se inicia na primeira casa e segue ate a última casa, visando substituição dos cabos existente que encontram-se em situação precária) Ou seja, 4 cabo no percurso de 140m = 560m de cabo</v>
      </c>
    </row>
    <row r="19" spans="1:6" ht="45">
      <c r="A19" s="42" t="str">
        <f>'Planilha Orçamentária'!A19</f>
        <v>10</v>
      </c>
      <c r="B19" s="43" t="str">
        <f>'Planilha Orçamentária'!B19</f>
        <v>21.035.0010-A</v>
      </c>
      <c r="C19" s="44" t="str">
        <f>'Planilha Orçamentária'!C19</f>
        <v>Caixa hand-hole, pré-moldada, em anel de concreto, conforme projeto nº A41683-PD, RIOLUZ, com dimensões de 0,60 x 0,60m, exclusive escavação, reaterro e tampão. FORNECIMENTO e ASSENTAMENTO</v>
      </c>
      <c r="D19" s="43" t="str">
        <f>'Planilha Orçamentária'!D19</f>
        <v>un</v>
      </c>
      <c r="E19" s="23">
        <f>'Planilha Orçamentária'!E19</f>
        <v>2</v>
      </c>
      <c r="F19" s="28" t="str">
        <f>'Planilha Orçamentária'!H19</f>
        <v>Para caixa de passagem, sendo 1 instalada na base do poste existente destinado a atender os item 01 e 02 e 1 instalada na curva próxima a última residência</v>
      </c>
    </row>
    <row r="20" spans="1:6" ht="33.75">
      <c r="A20" s="42" t="str">
        <f>'Planilha Orçamentária'!A20</f>
        <v>11</v>
      </c>
      <c r="B20" s="43" t="str">
        <f>'Planilha Orçamentária'!B20</f>
        <v>19.004.0046-C</v>
      </c>
      <c r="C20" s="44" t="str">
        <f>'Planilha Orçamentária'!C20</f>
        <v>Camioneta tipo pick-up, com cabine simples e caçamba, tipo leve, motor bicombustível (gasolina e álcool) de 1,6 litros, inclusive motorista </v>
      </c>
      <c r="D20" s="43" t="str">
        <f>'Planilha Orçamentária'!D20</f>
        <v>h</v>
      </c>
      <c r="E20" s="23">
        <f>'Planilha Orçamentária'!E20</f>
        <v>40</v>
      </c>
      <c r="F20" s="28" t="str">
        <f>'Planilha Orçamentária'!H20</f>
        <v>4h por dia durante 10 dias úteis. Para deslocamento de funcionários e transporte de materiais.</v>
      </c>
    </row>
    <row r="21" spans="1:6" ht="90">
      <c r="A21" s="42" t="str">
        <f>'Planilha Orçamentária'!A21</f>
        <v>12</v>
      </c>
      <c r="B21" s="43" t="str">
        <f>'Planilha Orçamentária'!B21</f>
        <v>19.010.0025-C</v>
      </c>
      <c r="C21" s="44" t="str">
        <f>'Planilha Orçamentária'!C21</f>
        <v>Custo horário corrido de utilização de equipamento combinado de jato d’agua a alta pressão com sucção por ação de vácuo (VÁCUO SEWER-JET), com capacidade mínima de armazenagem de 6,00m³ de material no tanque, mangueiras de captação de 4”, para limpeza de esgotamento sanitário, inclusive equipe de operação, abastecimento d’agua e transporte do material removido</v>
      </c>
      <c r="D21" s="43" t="str">
        <f>'Planilha Orçamentária'!D21</f>
        <v>h</v>
      </c>
      <c r="E21" s="23">
        <f>'Planilha Orçamentária'!E21</f>
        <v>16</v>
      </c>
      <c r="F21" s="28" t="str">
        <f>'Planilha Orçamentária'!H21</f>
        <v>16h (dois dias) para desobstução dos eletrodutos subterrâneos. Para desobstrução de toda a tubulação subterrânea, pois a mesma encontrasse assoreada, o que pode causar aquecimento do cabeamento e dimunuindo a durabilidade e funcionalidade do mesmo</v>
      </c>
    </row>
    <row r="22" spans="1:6" ht="45">
      <c r="A22" s="42" t="str">
        <f>'Planilha Orçamentária'!A22</f>
        <v>13</v>
      </c>
      <c r="B22" s="43" t="str">
        <f>'Planilha Orçamentária'!B22</f>
        <v>05.105.0013-A</v>
      </c>
      <c r="C22" s="44" t="str">
        <f>'Planilha Orçamentária'!C22</f>
        <v>Mão-de-obra de eletricista, inclusive encargos sociais</v>
      </c>
      <c r="D22" s="43" t="str">
        <f>'Planilha Orçamentária'!D22</f>
        <v>h</v>
      </c>
      <c r="E22" s="23">
        <f>'Planilha Orçamentária'!E22</f>
        <v>24</v>
      </c>
      <c r="F22" s="28" t="str">
        <f>'Planilha Orçamentária'!H22</f>
        <v>3 dias, sendo 1 dia para limpeza e revisão das caixas de passagem e 1 dia para limpeza e revisão da cabine dos medidores e 1 dia para revisão de rede, reaperto de terminais e ajustes</v>
      </c>
    </row>
    <row r="23" spans="1:6" ht="45">
      <c r="A23" s="42" t="str">
        <f>'Planilha Orçamentária'!A23</f>
        <v>14</v>
      </c>
      <c r="B23" s="43" t="str">
        <f>'Planilha Orçamentária'!B23</f>
        <v>05.105.0016-A</v>
      </c>
      <c r="C23" s="44" t="str">
        <f>'Planilha Orçamentária'!C23</f>
        <v>Mão-de-obra de ajudante, inclusive encargos sociais</v>
      </c>
      <c r="D23" s="43" t="str">
        <f>'Planilha Orçamentária'!D23</f>
        <v>h</v>
      </c>
      <c r="E23" s="23">
        <f>'Planilha Orçamentária'!E23</f>
        <v>24</v>
      </c>
      <c r="F23" s="28" t="str">
        <f>'Planilha Orçamentária'!H23</f>
        <v>3 dias, sendo 1 dia para limpeza e revisão das caixas de passagem e 1 dia para limpeza e revisão da cabine dos medidores e 1 dia para revisão de rede, reaperto de terminais e ajustes</v>
      </c>
    </row>
    <row r="24" spans="1:6" ht="22.5" customHeight="1">
      <c r="A24" s="66"/>
      <c r="B24" s="14"/>
      <c r="C24" s="15"/>
      <c r="D24" s="14"/>
      <c r="E24" s="2"/>
      <c r="F24" s="2"/>
    </row>
    <row r="25" spans="1:6" ht="12.75" customHeight="1">
      <c r="A25" s="18" t="s">
        <v>76</v>
      </c>
      <c r="B25" s="18"/>
      <c r="C25" s="18"/>
      <c r="D25" s="18"/>
      <c r="E25" s="18"/>
      <c r="F25" s="18"/>
    </row>
    <row r="26" spans="1:6" ht="22.5">
      <c r="A26" s="42" t="s">
        <v>14</v>
      </c>
      <c r="B26" s="43" t="s">
        <v>77</v>
      </c>
      <c r="C26" s="44" t="s">
        <v>78</v>
      </c>
      <c r="D26" s="43" t="s">
        <v>17</v>
      </c>
      <c r="E26" s="23">
        <f>'Planilha Orçamentária'!E29</f>
        <v>1</v>
      </c>
      <c r="F26" s="28" t="s">
        <v>111</v>
      </c>
    </row>
    <row r="27" spans="1:6" ht="22.5">
      <c r="A27" s="42" t="s">
        <v>19</v>
      </c>
      <c r="B27" s="43" t="s">
        <v>79</v>
      </c>
      <c r="C27" s="44" t="s">
        <v>80</v>
      </c>
      <c r="D27" s="43" t="s">
        <v>17</v>
      </c>
      <c r="E27" s="23">
        <f>'Planilha Orçamentária'!E30</f>
        <v>2</v>
      </c>
      <c r="F27" s="28" t="s">
        <v>112</v>
      </c>
    </row>
    <row r="28" spans="1:6" ht="56.25">
      <c r="A28" s="42" t="s">
        <v>23</v>
      </c>
      <c r="B28" s="47" t="s">
        <v>81</v>
      </c>
      <c r="C28" s="44" t="s">
        <v>82</v>
      </c>
      <c r="D28" s="43" t="s">
        <v>17</v>
      </c>
      <c r="E28" s="23">
        <f>'Planilha Orçamentária'!E31</f>
        <v>1</v>
      </c>
      <c r="F28" s="28" t="s">
        <v>113</v>
      </c>
    </row>
    <row r="29" spans="1:6" ht="33.75">
      <c r="A29" s="42" t="s">
        <v>28</v>
      </c>
      <c r="B29" s="23" t="s">
        <v>24</v>
      </c>
      <c r="C29" s="44" t="s">
        <v>25</v>
      </c>
      <c r="D29" s="43" t="s">
        <v>26</v>
      </c>
      <c r="E29" s="23">
        <f>'Planilha Orçamentária'!E32</f>
        <v>45</v>
      </c>
      <c r="F29" s="28" t="s">
        <v>114</v>
      </c>
    </row>
    <row r="30" spans="1:27" ht="33.75">
      <c r="A30" s="42" t="s">
        <v>32</v>
      </c>
      <c r="B30" s="23" t="s">
        <v>29</v>
      </c>
      <c r="C30" s="44" t="s">
        <v>30</v>
      </c>
      <c r="D30" s="43" t="s">
        <v>26</v>
      </c>
      <c r="E30" s="23">
        <f>'Planilha Orçamentária'!E33</f>
        <v>42.5</v>
      </c>
      <c r="F30" s="28" t="s">
        <v>115</v>
      </c>
      <c r="G30" s="67"/>
      <c r="H30" s="49"/>
      <c r="I30" s="49"/>
      <c r="J30" s="49"/>
      <c r="K30" s="50"/>
      <c r="L30" s="50"/>
      <c r="M30" s="50"/>
      <c r="N30" s="50"/>
      <c r="O30" s="49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</row>
    <row r="31" spans="1:27" ht="101.25">
      <c r="A31" s="42" t="s">
        <v>37</v>
      </c>
      <c r="B31" s="43" t="s">
        <v>83</v>
      </c>
      <c r="C31" s="44" t="s">
        <v>84</v>
      </c>
      <c r="D31" s="43" t="s">
        <v>35</v>
      </c>
      <c r="E31" s="23">
        <f>'Planilha Orçamentária'!E34</f>
        <v>300</v>
      </c>
      <c r="F31" s="28" t="s">
        <v>116</v>
      </c>
      <c r="G31" s="67"/>
      <c r="H31" s="49"/>
      <c r="I31" s="49"/>
      <c r="J31" s="49"/>
      <c r="K31" s="50"/>
      <c r="L31" s="50"/>
      <c r="M31" s="50"/>
      <c r="N31" s="50"/>
      <c r="O31" s="49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</row>
    <row r="32" spans="1:6" ht="45">
      <c r="A32" s="42" t="s">
        <v>41</v>
      </c>
      <c r="B32" s="51" t="s">
        <v>85</v>
      </c>
      <c r="C32" s="44" t="s">
        <v>86</v>
      </c>
      <c r="D32" s="43" t="s">
        <v>35</v>
      </c>
      <c r="E32" s="23">
        <f>'Planilha Orçamentária'!E35</f>
        <v>50</v>
      </c>
      <c r="F32" s="28" t="s">
        <v>117</v>
      </c>
    </row>
    <row r="33" spans="1:27" ht="45">
      <c r="A33" s="42" t="s">
        <v>45</v>
      </c>
      <c r="B33" s="43" t="s">
        <v>87</v>
      </c>
      <c r="C33" s="44" t="s">
        <v>88</v>
      </c>
      <c r="D33" s="43" t="s">
        <v>35</v>
      </c>
      <c r="E33" s="23">
        <f>'Planilha Orçamentária'!E36</f>
        <v>150</v>
      </c>
      <c r="F33" s="28" t="s">
        <v>118</v>
      </c>
      <c r="G33" s="68"/>
      <c r="H33" s="69"/>
      <c r="I33" s="69"/>
      <c r="J33" s="69"/>
      <c r="K33" s="70"/>
      <c r="L33" s="71"/>
      <c r="M33" s="71"/>
      <c r="N33" s="71"/>
      <c r="O33" s="71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</row>
    <row r="34" spans="1:6" ht="45">
      <c r="A34" s="42" t="s">
        <v>49</v>
      </c>
      <c r="B34" s="43" t="s">
        <v>89</v>
      </c>
      <c r="C34" s="44" t="s">
        <v>90</v>
      </c>
      <c r="D34" s="43" t="s">
        <v>35</v>
      </c>
      <c r="E34" s="23">
        <f>'Planilha Orçamentária'!E37</f>
        <v>600</v>
      </c>
      <c r="F34" s="28" t="s">
        <v>119</v>
      </c>
    </row>
    <row r="35" spans="1:6" ht="45">
      <c r="A35" s="42" t="s">
        <v>53</v>
      </c>
      <c r="B35" s="43" t="s">
        <v>91</v>
      </c>
      <c r="C35" s="44" t="s">
        <v>92</v>
      </c>
      <c r="D35" s="43" t="s">
        <v>35</v>
      </c>
      <c r="E35" s="23">
        <f>'Planilha Orçamentária'!E38</f>
        <v>300</v>
      </c>
      <c r="F35" s="28" t="s">
        <v>116</v>
      </c>
    </row>
    <row r="36" spans="1:27" ht="33.75">
      <c r="A36" s="42" t="s">
        <v>57</v>
      </c>
      <c r="B36" s="43" t="s">
        <v>93</v>
      </c>
      <c r="C36" s="44" t="s">
        <v>94</v>
      </c>
      <c r="D36" s="43" t="s">
        <v>17</v>
      </c>
      <c r="E36" s="23">
        <f>'Planilha Orçamentária'!E39</f>
        <v>30</v>
      </c>
      <c r="F36" s="28" t="s">
        <v>120</v>
      </c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3"/>
    </row>
    <row r="37" spans="1:27" ht="45">
      <c r="A37" s="42" t="s">
        <v>62</v>
      </c>
      <c r="B37" s="43" t="s">
        <v>95</v>
      </c>
      <c r="C37" s="44" t="s">
        <v>96</v>
      </c>
      <c r="D37" s="43" t="s">
        <v>17</v>
      </c>
      <c r="E37" s="23">
        <f>'Planilha Orçamentária'!E40</f>
        <v>10</v>
      </c>
      <c r="F37" s="28" t="s">
        <v>121</v>
      </c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5"/>
    </row>
    <row r="38" spans="1:6" ht="56.25">
      <c r="A38" s="42" t="s">
        <v>66</v>
      </c>
      <c r="B38" s="43" t="s">
        <v>97</v>
      </c>
      <c r="C38" s="44" t="s">
        <v>98</v>
      </c>
      <c r="D38" s="43" t="s">
        <v>17</v>
      </c>
      <c r="E38" s="23">
        <f>'Planilha Orçamentária'!E41</f>
        <v>17</v>
      </c>
      <c r="F38" s="28" t="s">
        <v>122</v>
      </c>
    </row>
    <row r="39" spans="1:6" ht="45">
      <c r="A39" s="42" t="s">
        <v>70</v>
      </c>
      <c r="B39" s="23" t="s">
        <v>99</v>
      </c>
      <c r="C39" s="44" t="s">
        <v>100</v>
      </c>
      <c r="D39" s="43" t="s">
        <v>17</v>
      </c>
      <c r="E39" s="23">
        <f>'Planilha Orçamentária'!E42</f>
        <v>10</v>
      </c>
      <c r="F39" s="28" t="s">
        <v>123</v>
      </c>
    </row>
    <row r="40" spans="1:6" ht="45">
      <c r="A40" s="42" t="s">
        <v>101</v>
      </c>
      <c r="B40" s="23" t="s">
        <v>102</v>
      </c>
      <c r="C40" s="44" t="s">
        <v>103</v>
      </c>
      <c r="D40" s="43" t="s">
        <v>17</v>
      </c>
      <c r="E40" s="23">
        <f>'Planilha Orçamentária'!E43</f>
        <v>10</v>
      </c>
      <c r="F40" s="28" t="s">
        <v>124</v>
      </c>
    </row>
    <row r="41" spans="1:6" ht="45">
      <c r="A41" s="42" t="s">
        <v>104</v>
      </c>
      <c r="B41" s="23" t="s">
        <v>54</v>
      </c>
      <c r="C41" s="44" t="s">
        <v>55</v>
      </c>
      <c r="D41" s="43" t="s">
        <v>17</v>
      </c>
      <c r="E41" s="23">
        <f>'Planilha Orçamentária'!E44</f>
        <v>5</v>
      </c>
      <c r="F41" s="28" t="s">
        <v>125</v>
      </c>
    </row>
    <row r="42" spans="1:6" ht="33.75">
      <c r="A42" s="42" t="s">
        <v>105</v>
      </c>
      <c r="B42" s="53" t="s">
        <v>58</v>
      </c>
      <c r="C42" s="44" t="s">
        <v>59</v>
      </c>
      <c r="D42" s="43" t="s">
        <v>60</v>
      </c>
      <c r="E42" s="23">
        <f>'Planilha Orçamentária'!E45</f>
        <v>30</v>
      </c>
      <c r="F42" s="28" t="s">
        <v>126</v>
      </c>
    </row>
    <row r="43" ht="9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</sheetData>
  <mergeCells count="8">
    <mergeCell ref="A1:F1"/>
    <mergeCell ref="A2:F2"/>
    <mergeCell ref="A3:F3"/>
    <mergeCell ref="A4:F4"/>
    <mergeCell ref="A5:F5"/>
    <mergeCell ref="A6:F6"/>
    <mergeCell ref="A9:F9"/>
    <mergeCell ref="A25:F25"/>
  </mergeCells>
  <printOptions horizontalCentered="1"/>
  <pageMargins left="0.236111111111111" right="0.236111111111111" top="0.354166666666667" bottom="0.354166666666667" header="0.511805555555555" footer="0.511805555555555"/>
  <pageSetup horizontalDpi="300" verticalDpi="300" orientation="portrait" paperSize="9" copies="1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8"/>
  <sheetViews>
    <sheetView showGridLines="0" workbookViewId="0" topLeftCell="A1">
      <selection activeCell="A1" sqref="A1"/>
    </sheetView>
  </sheetViews>
  <sheetFormatPr defaultColWidth="9.00390625" defaultRowHeight="14.25"/>
  <cols>
    <col min="1" max="11" width="8.00390625" style="0" customWidth="1"/>
    <col min="12" max="26" width="7.625" style="0" customWidth="1"/>
    <col min="27" max="1025" width="12.625" style="0" customWidth="1"/>
  </cols>
  <sheetData>
    <row r="1" spans="1:26" ht="53.2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7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</row>
    <row r="2" spans="1:26" ht="9" customHeight="1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77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</row>
    <row r="3" spans="1:26" ht="25.5" customHeight="1">
      <c r="A3" s="79" t="s">
        <v>2</v>
      </c>
      <c r="B3" s="79"/>
      <c r="C3" s="79"/>
      <c r="D3" s="79"/>
      <c r="E3" s="79"/>
      <c r="F3" s="79"/>
      <c r="G3" s="79"/>
      <c r="H3" s="79"/>
      <c r="I3" s="79"/>
      <c r="J3" s="79"/>
      <c r="K3" s="77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</row>
    <row r="4" spans="1:26" ht="73.5" customHeight="1">
      <c r="A4" s="6" t="s">
        <v>108</v>
      </c>
      <c r="B4" s="6"/>
      <c r="C4" s="6"/>
      <c r="D4" s="6"/>
      <c r="E4" s="6"/>
      <c r="F4" s="6"/>
      <c r="G4" s="6"/>
      <c r="H4" s="6"/>
      <c r="I4" s="6"/>
      <c r="J4" s="6"/>
      <c r="K4" s="77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</row>
    <row r="5" spans="1:26" ht="15">
      <c r="A5" s="80" t="s">
        <v>127</v>
      </c>
      <c r="B5" s="80"/>
      <c r="C5" s="80"/>
      <c r="D5" s="80"/>
      <c r="E5" s="80"/>
      <c r="F5" s="80"/>
      <c r="G5" s="80"/>
      <c r="H5" s="80"/>
      <c r="I5" s="80"/>
      <c r="J5" s="80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</row>
    <row r="6" spans="1:26" ht="12" customHeight="1">
      <c r="A6" s="81" t="s">
        <v>128</v>
      </c>
      <c r="B6" s="81"/>
      <c r="C6" s="81"/>
      <c r="D6" s="81"/>
      <c r="E6" s="81"/>
      <c r="F6" s="81"/>
      <c r="G6" s="81"/>
      <c r="H6" s="81"/>
      <c r="I6" s="81"/>
      <c r="J6" s="81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</row>
    <row r="7" spans="1:26" ht="12" customHeight="1">
      <c r="A7" s="52"/>
      <c r="B7" s="52"/>
      <c r="C7" s="52"/>
      <c r="D7" s="52"/>
      <c r="E7" s="82"/>
      <c r="F7" s="82"/>
      <c r="G7" s="82"/>
      <c r="H7" s="52"/>
      <c r="I7" s="83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</row>
    <row r="8" spans="1:26" ht="28.5" customHeight="1">
      <c r="A8" s="84" t="s">
        <v>129</v>
      </c>
      <c r="B8" s="84"/>
      <c r="C8" s="84"/>
      <c r="D8" s="84"/>
      <c r="E8" s="85" t="s">
        <v>130</v>
      </c>
      <c r="F8" s="85"/>
      <c r="G8" s="85"/>
      <c r="H8" s="52"/>
      <c r="I8" s="86" t="s">
        <v>131</v>
      </c>
      <c r="J8" s="87" t="s">
        <v>132</v>
      </c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</row>
    <row r="9" spans="1:26" ht="15">
      <c r="A9" s="88" t="s">
        <v>133</v>
      </c>
      <c r="B9" s="89" t="s">
        <v>134</v>
      </c>
      <c r="C9" s="89"/>
      <c r="D9" s="89"/>
      <c r="E9" s="90">
        <v>0.0334</v>
      </c>
      <c r="F9" s="90"/>
      <c r="G9" s="90"/>
      <c r="H9" s="52"/>
      <c r="I9" s="91" t="s">
        <v>135</v>
      </c>
      <c r="J9" s="92">
        <v>0.65</v>
      </c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</row>
    <row r="10" spans="1:26" ht="15">
      <c r="A10" s="93" t="s">
        <v>136</v>
      </c>
      <c r="B10" s="94" t="s">
        <v>137</v>
      </c>
      <c r="C10" s="94"/>
      <c r="D10" s="94"/>
      <c r="E10" s="95">
        <v>0</v>
      </c>
      <c r="F10" s="95"/>
      <c r="G10" s="95"/>
      <c r="H10" s="52"/>
      <c r="I10" s="96" t="s">
        <v>138</v>
      </c>
      <c r="J10" s="97">
        <v>3</v>
      </c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</row>
    <row r="11" spans="1:26" ht="15">
      <c r="A11" s="93" t="s">
        <v>139</v>
      </c>
      <c r="B11" s="94" t="s">
        <v>140</v>
      </c>
      <c r="C11" s="94"/>
      <c r="D11" s="94"/>
      <c r="E11" s="95">
        <v>0</v>
      </c>
      <c r="F11" s="95"/>
      <c r="G11" s="95"/>
      <c r="H11" s="52"/>
      <c r="I11" s="91" t="s">
        <v>141</v>
      </c>
      <c r="J11" s="92">
        <v>2</v>
      </c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</row>
    <row r="12" spans="1:26" ht="15">
      <c r="A12" s="93" t="s">
        <v>142</v>
      </c>
      <c r="B12" s="94" t="s">
        <v>143</v>
      </c>
      <c r="C12" s="94"/>
      <c r="D12" s="94"/>
      <c r="E12" s="95">
        <v>0</v>
      </c>
      <c r="F12" s="95"/>
      <c r="G12" s="95"/>
      <c r="H12" s="52"/>
      <c r="I12" s="98" t="s">
        <v>144</v>
      </c>
      <c r="J12" s="99">
        <f>SUM(J9:J11)</f>
        <v>5.65</v>
      </c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</row>
    <row r="13" spans="1:26" ht="15">
      <c r="A13" s="93" t="s">
        <v>145</v>
      </c>
      <c r="B13" s="94" t="s">
        <v>146</v>
      </c>
      <c r="C13" s="94"/>
      <c r="D13" s="94"/>
      <c r="E13" s="95">
        <v>0.05</v>
      </c>
      <c r="F13" s="95"/>
      <c r="G13" s="95"/>
      <c r="H13" s="52"/>
      <c r="I13" s="83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</row>
    <row r="14" spans="1:26" ht="15">
      <c r="A14" s="100" t="s">
        <v>147</v>
      </c>
      <c r="B14" s="101" t="s">
        <v>148</v>
      </c>
      <c r="C14" s="101"/>
      <c r="D14" s="101"/>
      <c r="E14" s="102">
        <v>0.0565</v>
      </c>
      <c r="F14" s="102"/>
      <c r="G14" s="102"/>
      <c r="H14" s="52"/>
      <c r="I14" s="83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</row>
    <row r="15" spans="1:26" ht="15">
      <c r="A15" s="52"/>
      <c r="B15" s="103"/>
      <c r="C15" s="103"/>
      <c r="D15" s="103"/>
      <c r="E15" s="103"/>
      <c r="F15" s="103"/>
      <c r="G15" s="103"/>
      <c r="H15" s="52"/>
      <c r="I15" s="83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</row>
    <row r="16" spans="1:26" ht="15">
      <c r="A16" s="104" t="s">
        <v>149</v>
      </c>
      <c r="B16" s="105">
        <f>((((1+SUM(E9:G11))*(1+E12)*(1+E13))/(1-E14))-1)*100</f>
        <v>15.0047694753577</v>
      </c>
      <c r="C16" s="105"/>
      <c r="D16" s="105"/>
      <c r="E16" s="103"/>
      <c r="F16" s="103"/>
      <c r="G16" s="103"/>
      <c r="H16" s="52"/>
      <c r="I16" s="83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</row>
    <row r="17" spans="1:26" ht="15">
      <c r="A17" s="52"/>
      <c r="B17" s="103"/>
      <c r="C17" s="103"/>
      <c r="D17" s="103"/>
      <c r="E17" s="103"/>
      <c r="F17" s="103"/>
      <c r="G17" s="103"/>
      <c r="H17" s="52"/>
      <c r="I17" s="83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</row>
    <row r="18" spans="1:26" ht="15" customHeight="1">
      <c r="A18" s="106" t="s">
        <v>150</v>
      </c>
      <c r="B18" s="106"/>
      <c r="C18" s="106"/>
      <c r="D18" s="106"/>
      <c r="E18" s="106"/>
      <c r="F18" s="106"/>
      <c r="G18" s="106"/>
      <c r="H18" s="106"/>
      <c r="I18" s="106"/>
      <c r="J18" s="106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</row>
    <row r="20" ht="15.75" customHeight="1"/>
    <row r="21" ht="15.75" customHeight="1"/>
    <row r="22" ht="15.75" customHeight="1"/>
    <row r="23" ht="58.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28">
    <mergeCell ref="A1:J1"/>
    <mergeCell ref="A2:J2"/>
    <mergeCell ref="A3:J3"/>
    <mergeCell ref="A4:J4"/>
    <mergeCell ref="A5:J5"/>
    <mergeCell ref="A6:J6"/>
    <mergeCell ref="E7:G7"/>
    <mergeCell ref="A8:D8"/>
    <mergeCell ref="E8:G8"/>
    <mergeCell ref="B9:D9"/>
    <mergeCell ref="E9:G9"/>
    <mergeCell ref="B10:D10"/>
    <mergeCell ref="E10:G10"/>
    <mergeCell ref="B11:D11"/>
    <mergeCell ref="E11:G11"/>
    <mergeCell ref="B12:D12"/>
    <mergeCell ref="E12:G12"/>
    <mergeCell ref="B13:D13"/>
    <mergeCell ref="E13:G13"/>
    <mergeCell ref="B14:D14"/>
    <mergeCell ref="E14:G14"/>
    <mergeCell ref="B15:D15"/>
    <mergeCell ref="E15:G15"/>
    <mergeCell ref="B16:D16"/>
    <mergeCell ref="E16:G16"/>
    <mergeCell ref="B17:D17"/>
    <mergeCell ref="E17:G17"/>
    <mergeCell ref="A18:J19"/>
  </mergeCells>
  <printOptions/>
  <pageMargins left="0.511805555555555" right="0.511805555555555" top="0.7875" bottom="0.7875" header="0.511805555555555" footer="0.511805555555555"/>
  <pageSetup horizontalDpi="300" verticalDpi="300" orientation="portrait" paperSize="9" copies="1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2"/>
  <sheetViews>
    <sheetView workbookViewId="0" topLeftCell="A1">
      <selection activeCell="A1" sqref="A1"/>
    </sheetView>
  </sheetViews>
  <sheetFormatPr defaultColWidth="9.00390625" defaultRowHeight="14.25"/>
  <cols>
    <col min="1" max="1" width="3.25390625" style="0" customWidth="1"/>
    <col min="2" max="2" width="9.75390625" style="0" customWidth="1"/>
    <col min="3" max="3" width="45.875" style="0" customWidth="1"/>
    <col min="4" max="4" width="2.25390625" style="0" customWidth="1"/>
    <col min="5" max="5" width="5.125" style="0" customWidth="1"/>
    <col min="6" max="6" width="4.125" style="0" customWidth="1"/>
    <col min="7" max="7" width="8.25390625" style="0" customWidth="1"/>
    <col min="8" max="8" width="2.625" style="0" customWidth="1"/>
    <col min="9" max="9" width="8.125" style="0" customWidth="1"/>
    <col min="10" max="11" width="8.00390625" style="0" customWidth="1"/>
    <col min="12" max="26" width="7.625" style="0" customWidth="1"/>
    <col min="27" max="1025" width="12.625" style="0" customWidth="1"/>
  </cols>
  <sheetData>
    <row r="1" spans="1:26" ht="67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</row>
    <row r="2" spans="1:26" ht="7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</row>
    <row r="3" spans="1:26" ht="26.2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</row>
    <row r="4" spans="1:26" ht="79.5" customHeight="1">
      <c r="A4" s="108" t="s">
        <v>108</v>
      </c>
      <c r="B4" s="108"/>
      <c r="C4" s="108"/>
      <c r="D4" s="108"/>
      <c r="E4" s="108"/>
      <c r="F4" s="108"/>
      <c r="G4" s="108"/>
      <c r="H4" s="108"/>
      <c r="I4" s="108"/>
      <c r="J4" s="109"/>
      <c r="K4" s="77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</row>
    <row r="5" spans="1:26" ht="15" customHeight="1">
      <c r="A5" s="110" t="s">
        <v>151</v>
      </c>
      <c r="B5" s="110"/>
      <c r="C5" s="110"/>
      <c r="D5" s="110"/>
      <c r="E5" s="110"/>
      <c r="F5" s="110"/>
      <c r="G5" s="110"/>
      <c r="H5" s="110"/>
      <c r="I5" s="110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</row>
    <row r="6" spans="1:26" ht="21" customHeight="1">
      <c r="A6" s="111" t="s">
        <v>152</v>
      </c>
      <c r="B6" s="111"/>
      <c r="C6" s="111"/>
      <c r="D6" s="111"/>
      <c r="E6" s="111"/>
      <c r="F6" s="111"/>
      <c r="G6" s="111"/>
      <c r="H6" s="111"/>
      <c r="I6" s="111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</row>
    <row r="7" spans="1:26" ht="18.75" customHeight="1">
      <c r="A7" s="10">
        <v>1</v>
      </c>
      <c r="B7" s="10" t="s">
        <v>93</v>
      </c>
      <c r="C7" s="112" t="s">
        <v>94</v>
      </c>
      <c r="D7" s="112"/>
      <c r="E7" s="112"/>
      <c r="F7" s="112"/>
      <c r="G7" s="112"/>
      <c r="H7" s="112"/>
      <c r="I7" s="112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</row>
    <row r="8" spans="1:26" ht="15.75" customHeight="1">
      <c r="A8" s="114" t="s">
        <v>153</v>
      </c>
      <c r="B8" s="114" t="s">
        <v>154</v>
      </c>
      <c r="C8" s="114" t="s">
        <v>155</v>
      </c>
      <c r="D8" s="114" t="s">
        <v>156</v>
      </c>
      <c r="E8" s="114" t="s">
        <v>157</v>
      </c>
      <c r="F8" s="114" t="s">
        <v>158</v>
      </c>
      <c r="G8" s="115" t="s">
        <v>159</v>
      </c>
      <c r="H8" s="114" t="s">
        <v>160</v>
      </c>
      <c r="I8" s="115" t="s">
        <v>161</v>
      </c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</row>
    <row r="9" spans="1:26" ht="15.75" customHeight="1">
      <c r="A9" s="23">
        <v>1</v>
      </c>
      <c r="B9" s="116" t="s">
        <v>162</v>
      </c>
      <c r="C9" s="117" t="s">
        <v>163</v>
      </c>
      <c r="D9" s="23" t="s">
        <v>164</v>
      </c>
      <c r="E9" s="23">
        <v>1</v>
      </c>
      <c r="F9" s="53">
        <v>3</v>
      </c>
      <c r="G9" s="118">
        <v>20.83</v>
      </c>
      <c r="H9" s="23" t="s">
        <v>165</v>
      </c>
      <c r="I9" s="119">
        <f>ROUNDDOWN(E9*G9,2)*(1+(F9*0.01))</f>
        <v>21.4549</v>
      </c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</row>
    <row r="10" spans="1:26" ht="15.75" customHeight="1">
      <c r="A10" s="23">
        <v>2</v>
      </c>
      <c r="B10" s="116" t="s">
        <v>166</v>
      </c>
      <c r="C10" s="117" t="s">
        <v>167</v>
      </c>
      <c r="D10" s="23" t="s">
        <v>164</v>
      </c>
      <c r="E10" s="23">
        <v>1</v>
      </c>
      <c r="F10" s="53">
        <v>3</v>
      </c>
      <c r="G10" s="120">
        <v>15.09</v>
      </c>
      <c r="H10" s="23" t="s">
        <v>165</v>
      </c>
      <c r="I10" s="119">
        <f>ROUNDDOWN(E10*G10,2)*(1+(F10*0.01))</f>
        <v>15.5427</v>
      </c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</row>
    <row r="11" spans="1:26" ht="15.75" customHeight="1">
      <c r="A11" s="23">
        <v>3</v>
      </c>
      <c r="B11" s="116" t="s">
        <v>168</v>
      </c>
      <c r="C11" s="121" t="s">
        <v>169</v>
      </c>
      <c r="D11" s="23" t="s">
        <v>170</v>
      </c>
      <c r="E11" s="23">
        <v>1</v>
      </c>
      <c r="F11" s="23">
        <v>0</v>
      </c>
      <c r="G11" s="46">
        <f>'Média das Pesquisas de Preço'!I10</f>
        <v>867.5</v>
      </c>
      <c r="H11" s="23" t="s">
        <v>160</v>
      </c>
      <c r="I11" s="119">
        <f>ROUNDDOWN(E11*G11,2)*(1+(F11*0.01))</f>
        <v>867.5</v>
      </c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</row>
    <row r="12" spans="1:26" ht="15.75" customHeight="1">
      <c r="A12" s="122" t="s">
        <v>161</v>
      </c>
      <c r="B12" s="122"/>
      <c r="C12" s="122"/>
      <c r="D12" s="122"/>
      <c r="E12" s="122"/>
      <c r="F12" s="122"/>
      <c r="G12" s="122"/>
      <c r="H12" s="123" t="s">
        <v>160</v>
      </c>
      <c r="I12" s="124">
        <f>ROUNDDOWN(SUM(I9:I11),2)</f>
        <v>904.49</v>
      </c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</row>
    <row r="13" spans="1:26" ht="18.75" customHeight="1">
      <c r="A13" s="10">
        <v>2</v>
      </c>
      <c r="B13" s="10" t="s">
        <v>99</v>
      </c>
      <c r="C13" s="112" t="s">
        <v>100</v>
      </c>
      <c r="D13" s="112"/>
      <c r="E13" s="112"/>
      <c r="F13" s="112"/>
      <c r="G13" s="112"/>
      <c r="H13" s="112"/>
      <c r="I13" s="112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</row>
    <row r="14" spans="1:26" ht="15.75" customHeight="1">
      <c r="A14" s="114" t="s">
        <v>153</v>
      </c>
      <c r="B14" s="114" t="s">
        <v>154</v>
      </c>
      <c r="C14" s="114" t="s">
        <v>155</v>
      </c>
      <c r="D14" s="114" t="s">
        <v>156</v>
      </c>
      <c r="E14" s="114" t="s">
        <v>157</v>
      </c>
      <c r="F14" s="114" t="s">
        <v>158</v>
      </c>
      <c r="G14" s="115" t="s">
        <v>159</v>
      </c>
      <c r="H14" s="114" t="s">
        <v>160</v>
      </c>
      <c r="I14" s="115" t="s">
        <v>161</v>
      </c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</row>
    <row r="15" spans="1:26" ht="15.75" customHeight="1">
      <c r="A15" s="23">
        <v>1</v>
      </c>
      <c r="B15" s="116" t="s">
        <v>162</v>
      </c>
      <c r="C15" s="117" t="s">
        <v>163</v>
      </c>
      <c r="D15" s="23" t="s">
        <v>164</v>
      </c>
      <c r="E15" s="23">
        <v>1</v>
      </c>
      <c r="F15" s="53">
        <v>3</v>
      </c>
      <c r="G15" s="118">
        <v>20.83</v>
      </c>
      <c r="H15" s="23" t="s">
        <v>165</v>
      </c>
      <c r="I15" s="119">
        <f>ROUNDDOWN(E15*G15,2)*(1+(F15*0.01))</f>
        <v>21.4549</v>
      </c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</row>
    <row r="16" spans="1:26" ht="15.75" customHeight="1">
      <c r="A16" s="23">
        <v>2</v>
      </c>
      <c r="B16" s="116" t="s">
        <v>166</v>
      </c>
      <c r="C16" s="117" t="s">
        <v>167</v>
      </c>
      <c r="D16" s="23" t="s">
        <v>164</v>
      </c>
      <c r="E16" s="23">
        <v>2</v>
      </c>
      <c r="F16" s="53">
        <v>3</v>
      </c>
      <c r="G16" s="120">
        <v>15.09</v>
      </c>
      <c r="H16" s="23" t="s">
        <v>165</v>
      </c>
      <c r="I16" s="119">
        <f>ROUNDDOWN(E16*G16,2)*(1+(F16*0.01))</f>
        <v>31.0854</v>
      </c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</row>
    <row r="17" spans="1:26" ht="15.75" customHeight="1">
      <c r="A17" s="23">
        <v>3</v>
      </c>
      <c r="B17" s="116" t="s">
        <v>171</v>
      </c>
      <c r="C17" s="121" t="s">
        <v>172</v>
      </c>
      <c r="D17" s="23" t="s">
        <v>170</v>
      </c>
      <c r="E17" s="23">
        <v>1</v>
      </c>
      <c r="F17" s="23">
        <v>0</v>
      </c>
      <c r="G17" s="120">
        <v>90.72</v>
      </c>
      <c r="H17" s="23" t="s">
        <v>160</v>
      </c>
      <c r="I17" s="119">
        <f>ROUNDDOWN(E17*G17,2)*(1+(F17*0.01))</f>
        <v>90.72</v>
      </c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</row>
    <row r="18" spans="1:26" ht="15.75" customHeight="1">
      <c r="A18" s="23">
        <v>4</v>
      </c>
      <c r="B18" s="116" t="s">
        <v>173</v>
      </c>
      <c r="C18" s="121" t="s">
        <v>174</v>
      </c>
      <c r="D18" s="23" t="s">
        <v>170</v>
      </c>
      <c r="E18" s="23">
        <v>2</v>
      </c>
      <c r="F18" s="23">
        <v>0</v>
      </c>
      <c r="G18" s="120">
        <v>11.26</v>
      </c>
      <c r="H18" s="23" t="s">
        <v>160</v>
      </c>
      <c r="I18" s="119">
        <f>ROUNDDOWN(E18*G18,2)*(1+(F18*0.01))</f>
        <v>22.52</v>
      </c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</row>
    <row r="19" spans="1:26" ht="15.75" customHeight="1">
      <c r="A19" s="23">
        <v>5</v>
      </c>
      <c r="B19" s="116" t="s">
        <v>175</v>
      </c>
      <c r="C19" s="121" t="s">
        <v>176</v>
      </c>
      <c r="D19" s="23" t="s">
        <v>170</v>
      </c>
      <c r="E19" s="23">
        <v>1</v>
      </c>
      <c r="F19" s="23">
        <v>0</v>
      </c>
      <c r="G19" s="120">
        <v>11.67</v>
      </c>
      <c r="H19" s="23" t="s">
        <v>160</v>
      </c>
      <c r="I19" s="119">
        <f>ROUNDDOWN(E19*G19,2)*(1+(F19*0.01))</f>
        <v>11.67</v>
      </c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</row>
    <row r="20" spans="1:26" ht="15.75" customHeight="1">
      <c r="A20" s="23">
        <v>6</v>
      </c>
      <c r="B20" s="116" t="s">
        <v>177</v>
      </c>
      <c r="C20" s="121" t="s">
        <v>178</v>
      </c>
      <c r="D20" s="23" t="s">
        <v>170</v>
      </c>
      <c r="E20" s="23">
        <v>1</v>
      </c>
      <c r="F20" s="23">
        <v>0</v>
      </c>
      <c r="G20" s="120">
        <v>25.58</v>
      </c>
      <c r="H20" s="23" t="s">
        <v>160</v>
      </c>
      <c r="I20" s="119">
        <f>ROUNDDOWN(E20*G20,2)*(1+(F20*0.01))</f>
        <v>25.58</v>
      </c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</row>
    <row r="21" spans="1:26" ht="15.75" customHeight="1">
      <c r="A21" s="122" t="s">
        <v>161</v>
      </c>
      <c r="B21" s="122"/>
      <c r="C21" s="122"/>
      <c r="D21" s="122"/>
      <c r="E21" s="122"/>
      <c r="F21" s="122"/>
      <c r="G21" s="122"/>
      <c r="H21" s="123" t="s">
        <v>160</v>
      </c>
      <c r="I21" s="124">
        <f>ROUNDDOWN(SUM(I15:I20),2)</f>
        <v>203.03</v>
      </c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</row>
    <row r="22" spans="1:26" ht="18.75" customHeight="1">
      <c r="A22" s="10">
        <v>3</v>
      </c>
      <c r="B22" s="10" t="s">
        <v>77</v>
      </c>
      <c r="C22" s="112" t="s">
        <v>78</v>
      </c>
      <c r="D22" s="112"/>
      <c r="E22" s="112"/>
      <c r="F22" s="112"/>
      <c r="G22" s="112"/>
      <c r="H22" s="112"/>
      <c r="I22" s="112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</row>
    <row r="23" spans="1:26" ht="15.75" customHeight="1">
      <c r="A23" s="114" t="s">
        <v>153</v>
      </c>
      <c r="B23" s="114" t="s">
        <v>154</v>
      </c>
      <c r="C23" s="114" t="s">
        <v>155</v>
      </c>
      <c r="D23" s="114" t="s">
        <v>156</v>
      </c>
      <c r="E23" s="114" t="s">
        <v>157</v>
      </c>
      <c r="F23" s="114" t="s">
        <v>158</v>
      </c>
      <c r="G23" s="115" t="s">
        <v>159</v>
      </c>
      <c r="H23" s="114" t="s">
        <v>160</v>
      </c>
      <c r="I23" s="115" t="s">
        <v>161</v>
      </c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</row>
    <row r="24" spans="1:26" ht="15.75" customHeight="1">
      <c r="A24" s="23">
        <v>1</v>
      </c>
      <c r="B24" s="116" t="s">
        <v>179</v>
      </c>
      <c r="C24" s="117" t="s">
        <v>180</v>
      </c>
      <c r="D24" s="23" t="s">
        <v>170</v>
      </c>
      <c r="E24" s="23">
        <v>1</v>
      </c>
      <c r="F24" s="53">
        <v>0</v>
      </c>
      <c r="G24" s="118">
        <v>0.71</v>
      </c>
      <c r="H24" s="23" t="s">
        <v>160</v>
      </c>
      <c r="I24" s="119">
        <f>ROUNDDOWN(E24*G24,2)*(1+(F24*0.01))</f>
        <v>0.71</v>
      </c>
      <c r="J24" s="119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</row>
    <row r="25" spans="1:26" ht="15.75" customHeight="1">
      <c r="A25" s="23">
        <v>2</v>
      </c>
      <c r="B25" s="116" t="s">
        <v>181</v>
      </c>
      <c r="C25" s="117" t="s">
        <v>182</v>
      </c>
      <c r="D25" s="23" t="s">
        <v>170</v>
      </c>
      <c r="E25" s="23">
        <v>0.2</v>
      </c>
      <c r="F25" s="53">
        <v>0</v>
      </c>
      <c r="G25" s="120">
        <v>40.71</v>
      </c>
      <c r="H25" s="23" t="s">
        <v>183</v>
      </c>
      <c r="I25" s="119">
        <f>ROUNDDOWN(E25*G25,2)*(1+(F25*0.01))</f>
        <v>8.14</v>
      </c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</row>
    <row r="26" spans="1:26" ht="15.75" customHeight="1">
      <c r="A26" s="23">
        <v>3</v>
      </c>
      <c r="B26" s="116" t="s">
        <v>184</v>
      </c>
      <c r="C26" s="121" t="s">
        <v>185</v>
      </c>
      <c r="D26" s="23" t="s">
        <v>170</v>
      </c>
      <c r="E26" s="23">
        <v>1</v>
      </c>
      <c r="F26" s="23">
        <v>0</v>
      </c>
      <c r="G26" s="120">
        <v>40.85</v>
      </c>
      <c r="H26" s="23" t="s">
        <v>160</v>
      </c>
      <c r="I26" s="119">
        <f>ROUNDDOWN(E26*G26,2)*(1+(F26*0.01))</f>
        <v>40.85</v>
      </c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</row>
    <row r="27" spans="1:26" ht="15.75" customHeight="1">
      <c r="A27" s="23">
        <v>4</v>
      </c>
      <c r="B27" s="116" t="s">
        <v>186</v>
      </c>
      <c r="C27" s="121" t="s">
        <v>187</v>
      </c>
      <c r="D27" s="23" t="s">
        <v>170</v>
      </c>
      <c r="E27" s="23">
        <v>1</v>
      </c>
      <c r="F27" s="23">
        <v>0</v>
      </c>
      <c r="G27" s="120">
        <v>773.28</v>
      </c>
      <c r="H27" s="23" t="s">
        <v>160</v>
      </c>
      <c r="I27" s="119">
        <f>ROUNDDOWN(E27*G27,2)*(1+(F27*0.01))</f>
        <v>773.28</v>
      </c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</row>
    <row r="28" spans="1:26" ht="15.75" customHeight="1">
      <c r="A28" s="23">
        <v>5</v>
      </c>
      <c r="B28" s="116" t="s">
        <v>162</v>
      </c>
      <c r="C28" s="121" t="s">
        <v>188</v>
      </c>
      <c r="D28" s="23" t="s">
        <v>164</v>
      </c>
      <c r="E28" s="23">
        <v>4</v>
      </c>
      <c r="F28" s="23">
        <v>5</v>
      </c>
      <c r="G28" s="120">
        <v>20.83</v>
      </c>
      <c r="H28" s="23" t="s">
        <v>165</v>
      </c>
      <c r="I28" s="119">
        <f>ROUNDDOWN(E28*G28,2)*(1+(F28*0.01))</f>
        <v>87.486</v>
      </c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</row>
    <row r="29" spans="1:26" ht="15.75" customHeight="1">
      <c r="A29" s="23">
        <v>6</v>
      </c>
      <c r="B29" s="116" t="s">
        <v>166</v>
      </c>
      <c r="C29" s="121" t="s">
        <v>189</v>
      </c>
      <c r="D29" s="23" t="s">
        <v>164</v>
      </c>
      <c r="E29" s="23">
        <v>12</v>
      </c>
      <c r="F29" s="23">
        <v>5</v>
      </c>
      <c r="G29" s="120">
        <v>15.09</v>
      </c>
      <c r="H29" s="23" t="s">
        <v>165</v>
      </c>
      <c r="I29" s="119">
        <f>ROUNDDOWN(E29*G29,2)*(1+(F29*0.01))</f>
        <v>190.134</v>
      </c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</row>
    <row r="30" spans="1:26" ht="15.75" customHeight="1">
      <c r="A30" s="23">
        <v>7</v>
      </c>
      <c r="B30" s="116" t="s">
        <v>190</v>
      </c>
      <c r="C30" s="121" t="s">
        <v>191</v>
      </c>
      <c r="D30" s="23" t="s">
        <v>170</v>
      </c>
      <c r="E30" s="23">
        <v>240</v>
      </c>
      <c r="F30" s="23">
        <v>0</v>
      </c>
      <c r="G30" s="120">
        <v>1.07</v>
      </c>
      <c r="H30" s="23" t="s">
        <v>192</v>
      </c>
      <c r="I30" s="119">
        <f>ROUNDDOWN(E30*G30,2)*(1+(F30*0.01))</f>
        <v>256.8</v>
      </c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</row>
    <row r="31" spans="1:26" ht="15.75" customHeight="1">
      <c r="A31" s="23">
        <v>8</v>
      </c>
      <c r="B31" s="116" t="s">
        <v>193</v>
      </c>
      <c r="C31" s="121" t="s">
        <v>194</v>
      </c>
      <c r="D31" s="23" t="s">
        <v>170</v>
      </c>
      <c r="E31" s="23">
        <v>1.5</v>
      </c>
      <c r="F31" s="23">
        <v>0</v>
      </c>
      <c r="G31" s="120">
        <v>38.71</v>
      </c>
      <c r="H31" s="23" t="s">
        <v>165</v>
      </c>
      <c r="I31" s="119">
        <f>ROUNDDOWN(E31*G31,2)*(1+(F31*0.01))</f>
        <v>58.06</v>
      </c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</row>
    <row r="32" spans="1:26" ht="15.75" customHeight="1">
      <c r="A32" s="23">
        <v>9</v>
      </c>
      <c r="B32" s="116" t="s">
        <v>195</v>
      </c>
      <c r="C32" s="121" t="s">
        <v>196</v>
      </c>
      <c r="D32" s="23" t="s">
        <v>170</v>
      </c>
      <c r="E32" s="23">
        <v>1.5</v>
      </c>
      <c r="F32" s="23">
        <v>0</v>
      </c>
      <c r="G32" s="120">
        <v>116.84</v>
      </c>
      <c r="H32" s="23" t="s">
        <v>165</v>
      </c>
      <c r="I32" s="119">
        <f>ROUNDDOWN(E32*G32,2)*(1+(F32*0.01))</f>
        <v>175.26</v>
      </c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</row>
    <row r="33" spans="1:26" ht="15.75" customHeight="1">
      <c r="A33" s="23">
        <v>10</v>
      </c>
      <c r="B33" s="116" t="s">
        <v>197</v>
      </c>
      <c r="C33" s="121" t="s">
        <v>198</v>
      </c>
      <c r="D33" s="23" t="s">
        <v>170</v>
      </c>
      <c r="E33" s="23">
        <v>1</v>
      </c>
      <c r="F33" s="23">
        <v>0</v>
      </c>
      <c r="G33" s="120">
        <v>8.56</v>
      </c>
      <c r="H33" s="23" t="s">
        <v>160</v>
      </c>
      <c r="I33" s="119">
        <f>ROUNDDOWN(E33*G33,2)*(1+(F33*0.01))</f>
        <v>8.56</v>
      </c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</row>
    <row r="34" spans="1:26" ht="15.75" customHeight="1">
      <c r="A34" s="23">
        <v>11</v>
      </c>
      <c r="B34" s="116" t="s">
        <v>199</v>
      </c>
      <c r="C34" s="121" t="s">
        <v>200</v>
      </c>
      <c r="D34" s="23" t="s">
        <v>170</v>
      </c>
      <c r="E34" s="23">
        <v>1</v>
      </c>
      <c r="F34" s="23">
        <v>0</v>
      </c>
      <c r="G34" s="120">
        <v>4.41</v>
      </c>
      <c r="H34" s="23" t="s">
        <v>160</v>
      </c>
      <c r="I34" s="119">
        <f>ROUNDDOWN(E34*G34,2)*(1+(F34*0.01))</f>
        <v>4.41</v>
      </c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</row>
    <row r="35" spans="1:26" ht="15.75" customHeight="1">
      <c r="A35" s="23">
        <v>12</v>
      </c>
      <c r="B35" s="116" t="s">
        <v>201</v>
      </c>
      <c r="C35" s="121" t="s">
        <v>202</v>
      </c>
      <c r="D35" s="23" t="s">
        <v>170</v>
      </c>
      <c r="E35" s="23">
        <v>1</v>
      </c>
      <c r="F35" s="23">
        <v>0</v>
      </c>
      <c r="G35" s="120">
        <v>8.25</v>
      </c>
      <c r="H35" s="23" t="s">
        <v>160</v>
      </c>
      <c r="I35" s="119">
        <f>ROUNDDOWN(E35*G35,2)*(1+(F35*0.01))</f>
        <v>8.25</v>
      </c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</row>
    <row r="36" spans="1:26" ht="15.75" customHeight="1">
      <c r="A36" s="23">
        <v>13</v>
      </c>
      <c r="B36" s="116" t="s">
        <v>203</v>
      </c>
      <c r="C36" s="121" t="s">
        <v>204</v>
      </c>
      <c r="D36" s="23" t="s">
        <v>170</v>
      </c>
      <c r="E36" s="23">
        <v>1</v>
      </c>
      <c r="F36" s="23">
        <v>0</v>
      </c>
      <c r="G36" s="120">
        <v>22.44</v>
      </c>
      <c r="H36" s="23" t="s">
        <v>160</v>
      </c>
      <c r="I36" s="119">
        <f>ROUNDDOWN(E36*G36,2)*(1+(F36*0.01))</f>
        <v>22.44</v>
      </c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</row>
    <row r="37" spans="1:26" ht="15.75" customHeight="1">
      <c r="A37" s="23">
        <v>14</v>
      </c>
      <c r="B37" s="116" t="s">
        <v>205</v>
      </c>
      <c r="C37" s="121" t="s">
        <v>206</v>
      </c>
      <c r="D37" s="23" t="s">
        <v>170</v>
      </c>
      <c r="E37" s="23">
        <v>1</v>
      </c>
      <c r="F37" s="23">
        <v>0</v>
      </c>
      <c r="G37" s="120">
        <v>72.65</v>
      </c>
      <c r="H37" s="23" t="s">
        <v>160</v>
      </c>
      <c r="I37" s="119">
        <f>ROUNDDOWN(E37*G37,2)*(1+(F37*0.01))</f>
        <v>72.65</v>
      </c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</row>
    <row r="38" spans="1:26" ht="15.75" customHeight="1">
      <c r="A38" s="23">
        <v>15</v>
      </c>
      <c r="B38" s="116" t="s">
        <v>15</v>
      </c>
      <c r="C38" s="121" t="s">
        <v>207</v>
      </c>
      <c r="D38" s="23" t="s">
        <v>170</v>
      </c>
      <c r="E38" s="23">
        <v>1</v>
      </c>
      <c r="F38" s="23">
        <v>0</v>
      </c>
      <c r="G38" s="120">
        <v>178.77</v>
      </c>
      <c r="H38" s="23" t="s">
        <v>160</v>
      </c>
      <c r="I38" s="119">
        <f>ROUNDDOWN(E38*G38,2)*(1+(F38*0.01))</f>
        <v>178.77</v>
      </c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</row>
    <row r="39" spans="1:26" ht="15.75" customHeight="1">
      <c r="A39" s="23">
        <v>16</v>
      </c>
      <c r="B39" s="116">
        <v>11943</v>
      </c>
      <c r="C39" s="121" t="s">
        <v>208</v>
      </c>
      <c r="D39" s="23" t="s">
        <v>170</v>
      </c>
      <c r="E39" s="23">
        <v>1</v>
      </c>
      <c r="F39" s="23">
        <v>0</v>
      </c>
      <c r="G39" s="120">
        <v>7.04</v>
      </c>
      <c r="H39" s="23" t="s">
        <v>160</v>
      </c>
      <c r="I39" s="119">
        <f>ROUNDDOWN(E39*G39,2)*(1+(F39*0.01))</f>
        <v>7.04</v>
      </c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</row>
    <row r="40" spans="1:26" ht="15.75" customHeight="1">
      <c r="A40" s="23">
        <v>17</v>
      </c>
      <c r="B40" s="116">
        <v>11798</v>
      </c>
      <c r="C40" s="121" t="s">
        <v>209</v>
      </c>
      <c r="D40" s="23" t="s">
        <v>170</v>
      </c>
      <c r="E40" s="23">
        <v>1</v>
      </c>
      <c r="F40" s="23">
        <v>0</v>
      </c>
      <c r="G40" s="120">
        <v>28.85</v>
      </c>
      <c r="H40" s="23" t="s">
        <v>160</v>
      </c>
      <c r="I40" s="119">
        <f>ROUNDDOWN(E40*G40,2)*(1+(F40*0.01))</f>
        <v>28.85</v>
      </c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</row>
    <row r="41" spans="1:26" ht="15.75" customHeight="1">
      <c r="A41" s="23">
        <v>18</v>
      </c>
      <c r="B41" s="116" t="s">
        <v>210</v>
      </c>
      <c r="C41" s="121" t="s">
        <v>211</v>
      </c>
      <c r="D41" s="23" t="s">
        <v>170</v>
      </c>
      <c r="E41" s="23">
        <v>1</v>
      </c>
      <c r="F41" s="23">
        <v>0</v>
      </c>
      <c r="G41" s="120">
        <v>3.53</v>
      </c>
      <c r="H41" s="23" t="s">
        <v>160</v>
      </c>
      <c r="I41" s="119">
        <f>ROUNDDOWN(E41*G41,2)*(1+(F41*0.01))</f>
        <v>3.53</v>
      </c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</row>
    <row r="42" spans="1:26" ht="15.75" customHeight="1">
      <c r="A42" s="122" t="s">
        <v>161</v>
      </c>
      <c r="B42" s="122"/>
      <c r="C42" s="122"/>
      <c r="D42" s="122"/>
      <c r="E42" s="122"/>
      <c r="F42" s="122"/>
      <c r="G42" s="122"/>
      <c r="H42" s="123" t="s">
        <v>160</v>
      </c>
      <c r="I42" s="124">
        <f>ROUNDDOWN(SUM(I24:I41),2)</f>
        <v>1925.22</v>
      </c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</row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</sheetData>
  <mergeCells count="12">
    <mergeCell ref="A1:I1"/>
    <mergeCell ref="A2:I2"/>
    <mergeCell ref="A3:I3"/>
    <mergeCell ref="A4:I4"/>
    <mergeCell ref="A5:I5"/>
    <mergeCell ref="A6:I6"/>
    <mergeCell ref="C7:I7"/>
    <mergeCell ref="A12:G12"/>
    <mergeCell ref="C13:I13"/>
    <mergeCell ref="A21:G21"/>
    <mergeCell ref="C22:I22"/>
    <mergeCell ref="A42:G42"/>
  </mergeCells>
  <printOptions horizontalCentered="1"/>
  <pageMargins left="0.236111111111111" right="0.236111111111111" top="0.551388888888889" bottom="0.551388888888889" header="0.511805555555555" footer="0.511805555555555"/>
  <pageSetup horizontalDpi="300" verticalDpi="300" orientation="portrait" paperSize="9" copies="1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"/>
  <sheetViews>
    <sheetView workbookViewId="0" topLeftCell="A4">
      <selection activeCell="A1" sqref="A1"/>
    </sheetView>
  </sheetViews>
  <sheetFormatPr defaultColWidth="9.00390625" defaultRowHeight="14.25"/>
  <cols>
    <col min="1" max="1" width="3.50390625" style="0" customWidth="1"/>
    <col min="2" max="2" width="6.00390625" style="0" customWidth="1"/>
    <col min="3" max="3" width="31.25390625" style="0" customWidth="1"/>
    <col min="4" max="4" width="4.25390625" style="0" customWidth="1"/>
    <col min="5" max="5" width="11.25390625" style="0" customWidth="1"/>
    <col min="6" max="6" width="9.875" style="0" customWidth="1"/>
    <col min="7" max="7" width="10.875" style="0" customWidth="1"/>
    <col min="8" max="8" width="10.375" style="0" customWidth="1"/>
    <col min="9" max="9" width="8.375" style="0" customWidth="1"/>
    <col min="10" max="11" width="10.25390625" style="0" customWidth="1"/>
    <col min="12" max="26" width="7.625" style="0" customWidth="1"/>
    <col min="27" max="1025" width="12.625" style="0" customWidth="1"/>
  </cols>
  <sheetData>
    <row r="1" spans="1:10" ht="67.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126"/>
    </row>
    <row r="2" spans="1:10" ht="7.5" customHeight="1">
      <c r="A2" s="127" t="s">
        <v>1</v>
      </c>
      <c r="B2" s="127"/>
      <c r="C2" s="127"/>
      <c r="D2" s="127"/>
      <c r="E2" s="127"/>
      <c r="F2" s="127"/>
      <c r="G2" s="127"/>
      <c r="H2" s="127"/>
      <c r="I2" s="127"/>
      <c r="J2" s="128"/>
    </row>
    <row r="3" spans="1:10" ht="33.75" customHeight="1">
      <c r="A3" s="79" t="s">
        <v>2</v>
      </c>
      <c r="B3" s="79"/>
      <c r="C3" s="79"/>
      <c r="D3" s="79"/>
      <c r="E3" s="79"/>
      <c r="F3" s="79"/>
      <c r="G3" s="79"/>
      <c r="H3" s="79"/>
      <c r="I3" s="79"/>
      <c r="J3" s="129"/>
    </row>
    <row r="4" spans="1:26" ht="66.75" customHeight="1">
      <c r="A4" s="108" t="s">
        <v>108</v>
      </c>
      <c r="B4" s="108"/>
      <c r="C4" s="108"/>
      <c r="D4" s="108"/>
      <c r="E4" s="108"/>
      <c r="F4" s="108"/>
      <c r="G4" s="108"/>
      <c r="H4" s="108"/>
      <c r="I4" s="108"/>
      <c r="J4" s="109"/>
      <c r="K4" s="109"/>
      <c r="L4" s="77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</row>
    <row r="5" spans="1:9" ht="14.25">
      <c r="A5" s="130" t="s">
        <v>212</v>
      </c>
      <c r="B5" s="130"/>
      <c r="C5" s="130"/>
      <c r="D5" s="130"/>
      <c r="E5" s="130"/>
      <c r="F5" s="130"/>
      <c r="G5" s="130"/>
      <c r="H5" s="130"/>
      <c r="I5" s="130"/>
    </row>
    <row r="6" spans="1:9" ht="14.25">
      <c r="A6" s="131" t="s">
        <v>213</v>
      </c>
      <c r="B6" s="131"/>
      <c r="C6" s="131"/>
      <c r="D6" s="131"/>
      <c r="E6" s="131"/>
      <c r="F6" s="131"/>
      <c r="G6" s="131"/>
      <c r="H6" s="131"/>
      <c r="I6" s="131"/>
    </row>
    <row r="7" spans="1:9" ht="14.25">
      <c r="A7" s="132"/>
      <c r="B7" s="132"/>
      <c r="C7" s="132"/>
      <c r="D7" s="132"/>
      <c r="E7" s="132"/>
      <c r="F7" s="132"/>
      <c r="G7" s="132"/>
      <c r="H7" s="132"/>
      <c r="I7" s="132"/>
    </row>
    <row r="8" spans="1:9" ht="14.25" customHeight="1">
      <c r="A8" s="133" t="s">
        <v>214</v>
      </c>
      <c r="B8" s="133" t="s">
        <v>215</v>
      </c>
      <c r="C8" s="133" t="s">
        <v>216</v>
      </c>
      <c r="D8" s="133" t="s">
        <v>217</v>
      </c>
      <c r="E8" s="134" t="s">
        <v>218</v>
      </c>
      <c r="F8" s="134"/>
      <c r="G8" s="134"/>
      <c r="H8" s="134"/>
      <c r="I8" s="133" t="s">
        <v>219</v>
      </c>
    </row>
    <row r="9" spans="1:26" ht="36">
      <c r="A9" s="133"/>
      <c r="B9" s="133"/>
      <c r="C9" s="133"/>
      <c r="D9" s="133"/>
      <c r="E9" s="133" t="str">
        <f>'Formação de Preço'!A20</f>
        <v>WTS Comércio e Serviços Eireli</v>
      </c>
      <c r="F9" s="133" t="str">
        <f>'Formação de Preço'!A21</f>
        <v>Talimaq Construtora LTDA</v>
      </c>
      <c r="G9" s="133" t="str">
        <f>'Formação de Preço'!A22</f>
        <v>JL Empreiteira e Comércio LTDA</v>
      </c>
      <c r="H9" s="133" t="str">
        <f>'Formação de Preço'!A23</f>
        <v>MSB Comércio e Serviços LTDA ME</v>
      </c>
      <c r="I9" s="133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</row>
    <row r="10" spans="1:11" ht="51">
      <c r="A10" s="136">
        <v>1</v>
      </c>
      <c r="B10" s="136" t="s">
        <v>168</v>
      </c>
      <c r="C10" s="137" t="s">
        <v>220</v>
      </c>
      <c r="D10" s="138" t="s">
        <v>160</v>
      </c>
      <c r="E10" s="138">
        <v>854</v>
      </c>
      <c r="F10" s="138">
        <v>878</v>
      </c>
      <c r="G10" s="138">
        <v>849</v>
      </c>
      <c r="H10" s="138">
        <v>889</v>
      </c>
      <c r="I10" s="139">
        <f>ROUNDDOWN(AVERAGE(E10,F10,G10,H10),2)</f>
        <v>867.5</v>
      </c>
      <c r="J10" s="140"/>
      <c r="K10" s="140"/>
    </row>
    <row r="11" ht="15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2">
    <mergeCell ref="A1:I1"/>
    <mergeCell ref="A2:I2"/>
    <mergeCell ref="A3:I3"/>
    <mergeCell ref="A4:I4"/>
    <mergeCell ref="A5:I5"/>
    <mergeCell ref="A6:I6"/>
    <mergeCell ref="A8:A9"/>
    <mergeCell ref="B8:B9"/>
    <mergeCell ref="C8:C9"/>
    <mergeCell ref="D8:D9"/>
    <mergeCell ref="E8:H8"/>
    <mergeCell ref="I8:I9"/>
  </mergeCells>
  <printOptions horizontalCentered="1"/>
  <pageMargins left="0.511805555555555" right="0.511805555555555" top="0.7875" bottom="0.7875" header="0.511805555555555" footer="0.511805555555555"/>
  <pageSetup horizontalDpi="300" verticalDpi="300" orientation="landscape" paperSize="9" copies="1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9"/>
  <sheetViews>
    <sheetView workbookViewId="0" topLeftCell="A1">
      <selection activeCell="A1" sqref="A1"/>
    </sheetView>
  </sheetViews>
  <sheetFormatPr defaultColWidth="9.00390625" defaultRowHeight="14.25"/>
  <cols>
    <col min="1" max="1" width="4.125" style="0" customWidth="1"/>
    <col min="2" max="2" width="53.75390625" style="0" customWidth="1"/>
    <col min="3" max="3" width="4.50390625" style="0" customWidth="1"/>
    <col min="4" max="4" width="20.625" style="0" customWidth="1"/>
    <col min="5" max="6" width="7.625" style="0" customWidth="1"/>
    <col min="7" max="7" width="8.375" style="0" customWidth="1"/>
    <col min="8" max="26" width="7.625" style="0" customWidth="1"/>
    <col min="27" max="1025" width="12.625" style="0" customWidth="1"/>
  </cols>
  <sheetData>
    <row r="1" spans="1:4" ht="67.5" customHeight="1">
      <c r="A1" s="76" t="s">
        <v>0</v>
      </c>
      <c r="B1" s="76"/>
      <c r="C1" s="76"/>
      <c r="D1" s="76"/>
    </row>
    <row r="2" spans="1:4" ht="7.5" customHeight="1">
      <c r="A2" s="127" t="s">
        <v>1</v>
      </c>
      <c r="B2" s="127"/>
      <c r="C2" s="127"/>
      <c r="D2" s="127"/>
    </row>
    <row r="3" spans="1:4" ht="33.75" customHeight="1">
      <c r="A3" s="79" t="s">
        <v>2</v>
      </c>
      <c r="B3" s="79"/>
      <c r="C3" s="79"/>
      <c r="D3" s="79"/>
    </row>
    <row r="4" spans="1:4" ht="68.25" customHeight="1">
      <c r="A4" s="6" t="s">
        <v>108</v>
      </c>
      <c r="B4" s="6"/>
      <c r="C4" s="6"/>
      <c r="D4" s="6"/>
    </row>
    <row r="5" spans="1:4" ht="29.25" customHeight="1">
      <c r="A5" s="141" t="s">
        <v>221</v>
      </c>
      <c r="B5" s="141"/>
      <c r="C5" s="141"/>
      <c r="D5" s="141"/>
    </row>
    <row r="6" spans="1:4" ht="18" customHeight="1">
      <c r="A6" s="142" t="s">
        <v>222</v>
      </c>
      <c r="B6" s="142"/>
      <c r="C6" s="142"/>
      <c r="D6" s="142"/>
    </row>
    <row r="7" spans="1:4" ht="18" customHeight="1">
      <c r="A7" s="143" t="s">
        <v>223</v>
      </c>
      <c r="B7" s="143"/>
      <c r="C7" s="143"/>
      <c r="D7" s="143"/>
    </row>
    <row r="8" spans="1:4" ht="18" customHeight="1">
      <c r="A8" s="143" t="s">
        <v>224</v>
      </c>
      <c r="B8" s="143"/>
      <c r="C8" s="143"/>
      <c r="D8" s="143"/>
    </row>
    <row r="9" spans="1:4" ht="18" customHeight="1">
      <c r="A9" s="143" t="s">
        <v>225</v>
      </c>
      <c r="B9" s="143"/>
      <c r="C9" s="143"/>
      <c r="D9" s="143"/>
    </row>
    <row r="10" spans="1:4" ht="18" customHeight="1">
      <c r="A10" s="143" t="s">
        <v>226</v>
      </c>
      <c r="B10" s="143"/>
      <c r="C10" s="143"/>
      <c r="D10" s="143"/>
    </row>
    <row r="11" spans="1:4" ht="15.75" customHeight="1">
      <c r="A11" s="62"/>
      <c r="B11" s="62"/>
      <c r="C11" s="62"/>
      <c r="D11" s="62"/>
    </row>
    <row r="12" spans="1:4" ht="15">
      <c r="A12" s="144" t="s">
        <v>227</v>
      </c>
      <c r="B12" s="144"/>
      <c r="C12" s="144"/>
      <c r="D12" s="144"/>
    </row>
    <row r="13" spans="1:4" ht="14.25">
      <c r="A13" s="145"/>
      <c r="B13" s="145"/>
      <c r="C13" s="145"/>
      <c r="D13" s="145"/>
    </row>
    <row r="14" spans="1:26" ht="14.25" customHeight="1">
      <c r="A14" s="146" t="s">
        <v>214</v>
      </c>
      <c r="B14" s="146" t="s">
        <v>216</v>
      </c>
      <c r="C14" s="146" t="s">
        <v>217</v>
      </c>
      <c r="D14" s="147" t="s">
        <v>228</v>
      </c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</row>
    <row r="15" spans="1:26" ht="14.25">
      <c r="A15" s="146"/>
      <c r="B15" s="146"/>
      <c r="C15" s="146"/>
      <c r="D15" s="146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</row>
    <row r="16" spans="1:26" ht="40.5" customHeight="1">
      <c r="A16" s="43">
        <f>'[1]Planilha Orçamentária'!A8</f>
        <v>0</v>
      </c>
      <c r="B16" s="44" t="s">
        <v>220</v>
      </c>
      <c r="C16" s="43">
        <f>'[1]Planilha Orçamentária'!D8</f>
        <v>0</v>
      </c>
      <c r="D16" s="150"/>
      <c r="E16" s="148"/>
      <c r="F16" s="151"/>
      <c r="G16" s="152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</row>
    <row r="17" ht="15">
      <c r="A17" s="153"/>
    </row>
    <row r="18" spans="1:4" ht="15">
      <c r="A18" s="154" t="s">
        <v>229</v>
      </c>
      <c r="B18" s="154"/>
      <c r="C18" s="154"/>
      <c r="D18" s="154"/>
    </row>
    <row r="19" spans="1:4" ht="105" customHeight="1">
      <c r="A19" s="155" t="s">
        <v>230</v>
      </c>
      <c r="B19" s="155"/>
      <c r="C19" s="155"/>
      <c r="D19" s="155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8">
    <mergeCell ref="A1:D1"/>
    <mergeCell ref="A2:D2"/>
    <mergeCell ref="A3:D3"/>
    <mergeCell ref="A4:D4"/>
    <mergeCell ref="A5:D5"/>
    <mergeCell ref="A6:D6"/>
    <mergeCell ref="A7:D7"/>
    <mergeCell ref="A8:D8"/>
    <mergeCell ref="A9:D9"/>
    <mergeCell ref="A10:D10"/>
    <mergeCell ref="A12:D12"/>
    <mergeCell ref="A13:D13"/>
    <mergeCell ref="A14:A15"/>
    <mergeCell ref="B14:B15"/>
    <mergeCell ref="C14:C15"/>
    <mergeCell ref="D14:D15"/>
    <mergeCell ref="A18:D18"/>
    <mergeCell ref="A19:D19"/>
  </mergeCells>
  <printOptions/>
  <pageMargins left="0.7" right="0.7" top="0.75" bottom="0.75" header="0.511805555555555" footer="0.511805555555555"/>
  <pageSetup fitToHeight="1" fitToWidth="1" horizontalDpi="300" verticalDpi="300" orientation="portrait" paperSize="9" copies="1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45"/>
  <sheetViews>
    <sheetView showGridLines="0" workbookViewId="0" topLeftCell="A1">
      <selection activeCell="Q38" sqref="Q38"/>
    </sheetView>
  </sheetViews>
  <sheetFormatPr defaultColWidth="9.00390625" defaultRowHeight="14.25"/>
  <cols>
    <col min="1" max="1" width="10.125" style="0" customWidth="1"/>
    <col min="2" max="2" width="2.125" style="0" customWidth="1"/>
    <col min="3" max="3" width="4.875" style="0" customWidth="1"/>
    <col min="4" max="4" width="8.25390625" style="0" customWidth="1"/>
    <col min="5" max="5" width="12.25390625" style="0" customWidth="1"/>
    <col min="6" max="6" width="19.50390625" style="0" customWidth="1"/>
    <col min="7" max="7" width="8.50390625" style="0" customWidth="1"/>
    <col min="8" max="8" width="7.125" style="0" customWidth="1"/>
    <col min="9" max="10" width="5.375" style="0" customWidth="1"/>
    <col min="11" max="11" width="2.00390625" style="0" customWidth="1"/>
    <col min="12" max="12" width="8.50390625" style="0" customWidth="1"/>
    <col min="13" max="13" width="6.50390625" style="0" customWidth="1"/>
    <col min="14" max="15" width="5.375" style="0" customWidth="1"/>
    <col min="16" max="16" width="8.625" style="0" customWidth="1"/>
    <col min="17" max="26" width="10.125" style="0" customWidth="1"/>
    <col min="27" max="1025" width="12.625" style="0" customWidth="1"/>
  </cols>
  <sheetData>
    <row r="1" spans="1:26" ht="7.5" customHeight="1">
      <c r="A1" s="156"/>
      <c r="B1" s="156"/>
      <c r="C1" s="156"/>
      <c r="D1" s="157"/>
      <c r="E1" s="157"/>
      <c r="F1" s="157"/>
      <c r="G1" s="158"/>
      <c r="H1" s="156"/>
      <c r="I1" s="159"/>
      <c r="J1" s="156"/>
      <c r="K1" s="156"/>
      <c r="L1" s="160"/>
      <c r="M1" s="156"/>
      <c r="N1" s="159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</row>
    <row r="2" spans="1:26" ht="12.75" customHeight="1">
      <c r="A2" s="156"/>
      <c r="B2" s="156"/>
      <c r="C2" s="157" t="s">
        <v>0</v>
      </c>
      <c r="D2" s="157"/>
      <c r="E2" s="157"/>
      <c r="F2" s="157"/>
      <c r="G2" s="158"/>
      <c r="H2" s="156"/>
      <c r="I2" s="159"/>
      <c r="J2" s="156"/>
      <c r="K2" s="156"/>
      <c r="L2" s="160"/>
      <c r="M2" s="156"/>
      <c r="N2" s="159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</row>
    <row r="3" spans="1:26" ht="12.75" customHeight="1">
      <c r="A3" s="156"/>
      <c r="B3" s="156"/>
      <c r="C3" s="157" t="s">
        <v>231</v>
      </c>
      <c r="D3" s="157"/>
      <c r="E3" s="157"/>
      <c r="F3" s="157"/>
      <c r="G3" s="158"/>
      <c r="H3" s="156"/>
      <c r="I3" s="159"/>
      <c r="J3" s="156"/>
      <c r="K3" s="156"/>
      <c r="L3" s="160"/>
      <c r="M3" s="156"/>
      <c r="N3" s="159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</row>
    <row r="4" spans="1:26" ht="12.75" customHeight="1">
      <c r="A4" s="156"/>
      <c r="B4" s="156"/>
      <c r="C4" s="157" t="s">
        <v>232</v>
      </c>
      <c r="D4" s="157"/>
      <c r="E4" s="157"/>
      <c r="F4" s="157"/>
      <c r="G4" s="158"/>
      <c r="H4" s="156"/>
      <c r="I4" s="159"/>
      <c r="J4" s="156"/>
      <c r="K4" s="156"/>
      <c r="L4" s="160"/>
      <c r="M4" s="156"/>
      <c r="N4" s="159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</row>
    <row r="5" spans="1:26" ht="12.75" customHeight="1">
      <c r="A5" s="156"/>
      <c r="B5" s="156"/>
      <c r="C5" s="157" t="s">
        <v>233</v>
      </c>
      <c r="D5" s="156"/>
      <c r="E5" s="156"/>
      <c r="F5" s="156"/>
      <c r="G5" s="159"/>
      <c r="H5" s="156"/>
      <c r="I5" s="159"/>
      <c r="J5" s="156"/>
      <c r="K5" s="156"/>
      <c r="L5" s="160"/>
      <c r="M5" s="156"/>
      <c r="N5" s="159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</row>
    <row r="6" spans="1:26" ht="12.75" customHeight="1">
      <c r="A6" s="156"/>
      <c r="B6" s="156"/>
      <c r="C6" s="156"/>
      <c r="D6" s="156"/>
      <c r="E6" s="156"/>
      <c r="F6" s="156"/>
      <c r="G6" s="159"/>
      <c r="H6" s="156"/>
      <c r="I6" s="159"/>
      <c r="J6" s="156"/>
      <c r="K6" s="156"/>
      <c r="L6" s="160"/>
      <c r="M6" s="156"/>
      <c r="N6" s="159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</row>
    <row r="7" spans="1:26" ht="12.75" customHeight="1">
      <c r="A7" s="161" t="s">
        <v>234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56"/>
      <c r="R7" s="156"/>
      <c r="S7" s="156"/>
      <c r="T7" s="156"/>
      <c r="U7" s="156"/>
      <c r="V7" s="156"/>
      <c r="W7" s="156"/>
      <c r="X7" s="156"/>
      <c r="Y7" s="156"/>
      <c r="Z7" s="156"/>
    </row>
    <row r="8" spans="1:26" ht="12.75" customHeight="1">
      <c r="A8" s="156"/>
      <c r="B8" s="156"/>
      <c r="C8" s="156"/>
      <c r="D8" s="156"/>
      <c r="E8" s="156"/>
      <c r="F8" s="156"/>
      <c r="G8" s="159"/>
      <c r="H8" s="156"/>
      <c r="I8" s="159"/>
      <c r="J8" s="156"/>
      <c r="K8" s="156"/>
      <c r="L8" s="160"/>
      <c r="M8" s="156"/>
      <c r="N8" s="159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</row>
    <row r="9" spans="1:26" ht="12.75" customHeight="1">
      <c r="A9" s="156"/>
      <c r="B9" s="156"/>
      <c r="C9" s="156"/>
      <c r="D9" s="156"/>
      <c r="E9" s="156"/>
      <c r="F9" s="156"/>
      <c r="G9" s="159"/>
      <c r="H9" s="156"/>
      <c r="I9" s="159"/>
      <c r="J9" s="156"/>
      <c r="K9" s="156"/>
      <c r="L9" s="160"/>
      <c r="M9" s="156"/>
      <c r="N9" s="159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</row>
    <row r="10" spans="1:26" ht="27.75" customHeight="1">
      <c r="A10" s="162" t="s">
        <v>235</v>
      </c>
      <c r="B10" s="163" t="s">
        <v>236</v>
      </c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56"/>
      <c r="R10" s="156"/>
      <c r="S10" s="156"/>
      <c r="T10" s="156"/>
      <c r="U10" s="156"/>
      <c r="V10" s="156"/>
      <c r="W10" s="156"/>
      <c r="X10" s="156"/>
      <c r="Y10" s="156"/>
      <c r="Z10" s="156"/>
    </row>
    <row r="11" spans="1:26" ht="11.25" customHeight="1">
      <c r="A11" s="156"/>
      <c r="B11" s="156"/>
      <c r="C11" s="156"/>
      <c r="D11" s="156"/>
      <c r="E11" s="156"/>
      <c r="F11" s="156"/>
      <c r="G11" s="159"/>
      <c r="H11" s="156"/>
      <c r="I11" s="159"/>
      <c r="J11" s="156"/>
      <c r="K11" s="156"/>
      <c r="L11" s="160"/>
      <c r="M11" s="156"/>
      <c r="N11" s="159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</row>
    <row r="12" spans="1:26" ht="27.75" customHeight="1">
      <c r="A12" s="162" t="s">
        <v>237</v>
      </c>
      <c r="B12" s="164">
        <v>44082</v>
      </c>
      <c r="C12" s="164"/>
      <c r="D12" s="164"/>
      <c r="E12" s="164"/>
      <c r="F12" s="156"/>
      <c r="G12" s="159"/>
      <c r="H12" s="156"/>
      <c r="I12" s="159"/>
      <c r="J12" s="156"/>
      <c r="K12" s="156"/>
      <c r="L12" s="160"/>
      <c r="M12" s="156"/>
      <c r="N12" s="159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</row>
    <row r="13" spans="1:26" ht="12" customHeight="1">
      <c r="A13" s="165"/>
      <c r="B13" s="165"/>
      <c r="C13" s="165"/>
      <c r="D13" s="165"/>
      <c r="E13" s="165"/>
      <c r="F13" s="165"/>
      <c r="G13" s="159"/>
      <c r="H13" s="165"/>
      <c r="I13" s="159"/>
      <c r="J13" s="165"/>
      <c r="K13" s="165"/>
      <c r="L13" s="160"/>
      <c r="M13" s="165"/>
      <c r="N13" s="159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</row>
    <row r="14" spans="1:26" ht="67.5" customHeight="1">
      <c r="A14" s="162" t="s">
        <v>238</v>
      </c>
      <c r="B14" s="166" t="s">
        <v>108</v>
      </c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56"/>
      <c r="R14" s="156"/>
      <c r="S14" s="156"/>
      <c r="T14" s="156"/>
      <c r="U14" s="156"/>
      <c r="V14" s="156"/>
      <c r="W14" s="156"/>
      <c r="X14" s="156"/>
      <c r="Y14" s="156"/>
      <c r="Z14" s="156"/>
    </row>
    <row r="15" spans="1:26" ht="12.75" customHeight="1">
      <c r="A15" s="167"/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56"/>
      <c r="R15" s="156"/>
      <c r="S15" s="156"/>
      <c r="T15" s="156"/>
      <c r="U15" s="156"/>
      <c r="V15" s="156"/>
      <c r="W15" s="156"/>
      <c r="X15" s="156"/>
      <c r="Y15" s="156"/>
      <c r="Z15" s="156"/>
    </row>
    <row r="16" spans="1:26" ht="6.75" customHeight="1">
      <c r="A16" s="156"/>
      <c r="B16" s="156"/>
      <c r="C16" s="156"/>
      <c r="D16" s="156"/>
      <c r="E16" s="156"/>
      <c r="F16" s="156"/>
      <c r="G16" s="159"/>
      <c r="H16" s="156"/>
      <c r="I16" s="159"/>
      <c r="J16" s="156"/>
      <c r="K16" s="156"/>
      <c r="L16" s="160"/>
      <c r="M16" s="156"/>
      <c r="N16" s="159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</row>
    <row r="17" spans="1:26" ht="27.75" customHeight="1">
      <c r="A17" s="168" t="s">
        <v>239</v>
      </c>
      <c r="B17" s="168"/>
      <c r="C17" s="168"/>
      <c r="D17" s="168"/>
      <c r="E17" s="168"/>
      <c r="F17" s="168" t="s">
        <v>240</v>
      </c>
      <c r="G17" s="168" t="s">
        <v>241</v>
      </c>
      <c r="H17" s="168"/>
      <c r="I17" s="168"/>
      <c r="J17" s="168"/>
      <c r="K17" s="168"/>
      <c r="L17" s="168"/>
      <c r="M17" s="168"/>
      <c r="N17" s="168"/>
      <c r="O17" s="168"/>
      <c r="P17" s="168"/>
      <c r="Q17" s="156"/>
      <c r="R17" s="156"/>
      <c r="S17" s="156"/>
      <c r="T17" s="156"/>
      <c r="U17" s="156"/>
      <c r="V17" s="156"/>
      <c r="W17" s="156"/>
      <c r="X17" s="156"/>
      <c r="Y17" s="156"/>
      <c r="Z17" s="156"/>
    </row>
    <row r="18" spans="1:26" ht="27.75" customHeight="1">
      <c r="A18" s="168"/>
      <c r="B18" s="168"/>
      <c r="C18" s="168"/>
      <c r="D18" s="168"/>
      <c r="E18" s="168"/>
      <c r="F18" s="168"/>
      <c r="G18" s="168" t="s">
        <v>242</v>
      </c>
      <c r="H18" s="168"/>
      <c r="I18" s="168"/>
      <c r="J18" s="168"/>
      <c r="K18" s="169"/>
      <c r="L18" s="168" t="s">
        <v>243</v>
      </c>
      <c r="M18" s="168"/>
      <c r="N18" s="168"/>
      <c r="O18" s="168"/>
      <c r="P18" s="168"/>
      <c r="Q18" s="156"/>
      <c r="R18" s="156"/>
      <c r="S18" s="156"/>
      <c r="T18" s="156"/>
      <c r="U18" s="156"/>
      <c r="V18" s="156"/>
      <c r="W18" s="156"/>
      <c r="X18" s="156"/>
      <c r="Y18" s="156"/>
      <c r="Z18" s="156"/>
    </row>
    <row r="19" spans="1:26" ht="27.75" customHeight="1">
      <c r="A19" s="168"/>
      <c r="B19" s="168"/>
      <c r="C19" s="168"/>
      <c r="D19" s="168"/>
      <c r="E19" s="168"/>
      <c r="F19" s="168"/>
      <c r="G19" s="170" t="s">
        <v>244</v>
      </c>
      <c r="H19" s="170" t="s">
        <v>245</v>
      </c>
      <c r="I19" s="170" t="s">
        <v>246</v>
      </c>
      <c r="J19" s="170" t="s">
        <v>247</v>
      </c>
      <c r="K19" s="169"/>
      <c r="L19" s="170" t="s">
        <v>244</v>
      </c>
      <c r="M19" s="170" t="s">
        <v>245</v>
      </c>
      <c r="N19" s="170" t="s">
        <v>246</v>
      </c>
      <c r="O19" s="170" t="s">
        <v>247</v>
      </c>
      <c r="P19" s="170" t="s">
        <v>248</v>
      </c>
      <c r="Q19" s="171"/>
      <c r="R19" s="171"/>
      <c r="S19" s="171"/>
      <c r="T19" s="171"/>
      <c r="U19" s="171"/>
      <c r="V19" s="171"/>
      <c r="W19" s="171"/>
      <c r="X19" s="171"/>
      <c r="Y19" s="171"/>
      <c r="Z19" s="171"/>
    </row>
    <row r="20" spans="1:26" ht="27.75" customHeight="1">
      <c r="A20" s="172" t="s">
        <v>249</v>
      </c>
      <c r="B20" s="172"/>
      <c r="C20" s="172"/>
      <c r="D20" s="172"/>
      <c r="E20" s="172"/>
      <c r="F20" s="172" t="s">
        <v>250</v>
      </c>
      <c r="G20" s="173">
        <v>44014</v>
      </c>
      <c r="H20" s="174"/>
      <c r="I20" s="174" t="s">
        <v>251</v>
      </c>
      <c r="J20" s="174"/>
      <c r="K20" s="169"/>
      <c r="L20" s="173">
        <v>44019</v>
      </c>
      <c r="M20" s="175"/>
      <c r="N20" s="174" t="s">
        <v>251</v>
      </c>
      <c r="O20" s="174"/>
      <c r="P20" s="174"/>
      <c r="Q20" s="156"/>
      <c r="R20" s="156"/>
      <c r="S20" s="156"/>
      <c r="T20" s="156"/>
      <c r="U20" s="156"/>
      <c r="V20" s="156"/>
      <c r="W20" s="156"/>
      <c r="X20" s="156"/>
      <c r="Y20" s="156"/>
      <c r="Z20" s="156"/>
    </row>
    <row r="21" spans="1:26" ht="27.75" customHeight="1">
      <c r="A21" s="172" t="s">
        <v>252</v>
      </c>
      <c r="B21" s="172"/>
      <c r="C21" s="172"/>
      <c r="D21" s="172"/>
      <c r="E21" s="172"/>
      <c r="F21" s="172" t="s">
        <v>253</v>
      </c>
      <c r="G21" s="173">
        <v>44014</v>
      </c>
      <c r="H21" s="174"/>
      <c r="I21" s="174" t="s">
        <v>251</v>
      </c>
      <c r="J21" s="174"/>
      <c r="K21" s="169"/>
      <c r="L21" s="173">
        <v>44019</v>
      </c>
      <c r="M21" s="175"/>
      <c r="N21" s="174" t="s">
        <v>251</v>
      </c>
      <c r="O21" s="174"/>
      <c r="P21" s="174"/>
      <c r="Q21" s="156"/>
      <c r="R21" s="156"/>
      <c r="S21" s="156"/>
      <c r="T21" s="156"/>
      <c r="U21" s="156"/>
      <c r="V21" s="156"/>
      <c r="W21" s="156"/>
      <c r="X21" s="156"/>
      <c r="Y21" s="156"/>
      <c r="Z21" s="156"/>
    </row>
    <row r="22" spans="1:26" ht="27.75" customHeight="1">
      <c r="A22" s="172" t="s">
        <v>254</v>
      </c>
      <c r="B22" s="172"/>
      <c r="C22" s="172"/>
      <c r="D22" s="172"/>
      <c r="E22" s="172"/>
      <c r="F22" s="172" t="s">
        <v>255</v>
      </c>
      <c r="G22" s="173">
        <v>44014</v>
      </c>
      <c r="H22" s="174"/>
      <c r="I22" s="174" t="s">
        <v>251</v>
      </c>
      <c r="J22" s="174"/>
      <c r="K22" s="169"/>
      <c r="L22" s="173">
        <v>44018</v>
      </c>
      <c r="M22" s="174"/>
      <c r="N22" s="174" t="s">
        <v>251</v>
      </c>
      <c r="O22" s="174"/>
      <c r="P22" s="174"/>
      <c r="Q22" s="156"/>
      <c r="R22" s="156"/>
      <c r="S22" s="156"/>
      <c r="T22" s="156"/>
      <c r="U22" s="156"/>
      <c r="V22" s="156"/>
      <c r="W22" s="156"/>
      <c r="X22" s="156"/>
      <c r="Y22" s="156"/>
      <c r="Z22" s="156"/>
    </row>
    <row r="23" spans="1:26" ht="27.75" customHeight="1">
      <c r="A23" s="172" t="s">
        <v>256</v>
      </c>
      <c r="B23" s="172"/>
      <c r="C23" s="172"/>
      <c r="D23" s="172"/>
      <c r="E23" s="172"/>
      <c r="F23" s="172" t="s">
        <v>257</v>
      </c>
      <c r="G23" s="173">
        <v>44014</v>
      </c>
      <c r="H23" s="174"/>
      <c r="I23" s="174" t="s">
        <v>251</v>
      </c>
      <c r="J23" s="174"/>
      <c r="K23" s="169"/>
      <c r="L23" s="173">
        <v>44018</v>
      </c>
      <c r="M23" s="176"/>
      <c r="N23" s="174" t="s">
        <v>251</v>
      </c>
      <c r="O23" s="174"/>
      <c r="P23" s="174"/>
      <c r="Q23" s="156"/>
      <c r="R23" s="156"/>
      <c r="S23" s="156"/>
      <c r="T23" s="156"/>
      <c r="U23" s="156"/>
      <c r="V23" s="156"/>
      <c r="W23" s="156"/>
      <c r="X23" s="156"/>
      <c r="Y23" s="156"/>
      <c r="Z23" s="156"/>
    </row>
    <row r="24" spans="1:26" ht="27.75" customHeight="1">
      <c r="A24" s="172"/>
      <c r="B24" s="172"/>
      <c r="C24" s="172"/>
      <c r="D24" s="172"/>
      <c r="E24" s="172"/>
      <c r="F24" s="172"/>
      <c r="G24" s="177"/>
      <c r="H24" s="174"/>
      <c r="I24" s="174"/>
      <c r="J24" s="174"/>
      <c r="K24" s="169"/>
      <c r="L24" s="178"/>
      <c r="M24" s="174"/>
      <c r="N24" s="174"/>
      <c r="O24" s="174"/>
      <c r="P24" s="174"/>
      <c r="Q24" s="156"/>
      <c r="R24" s="156"/>
      <c r="S24" s="156"/>
      <c r="T24" s="156"/>
      <c r="U24" s="156"/>
      <c r="V24" s="156"/>
      <c r="W24" s="156"/>
      <c r="X24" s="156"/>
      <c r="Y24" s="156"/>
      <c r="Z24" s="156"/>
    </row>
    <row r="25" spans="1:26" ht="27.75" customHeight="1">
      <c r="A25" s="172"/>
      <c r="B25" s="172"/>
      <c r="C25" s="172"/>
      <c r="D25" s="172"/>
      <c r="E25" s="172"/>
      <c r="F25" s="172"/>
      <c r="G25" s="177"/>
      <c r="H25" s="174"/>
      <c r="I25" s="174"/>
      <c r="J25" s="174"/>
      <c r="K25" s="169"/>
      <c r="L25" s="178"/>
      <c r="M25" s="174"/>
      <c r="N25" s="174"/>
      <c r="O25" s="174"/>
      <c r="P25" s="174"/>
      <c r="Q25" s="156"/>
      <c r="R25" s="156"/>
      <c r="S25" s="156"/>
      <c r="T25" s="156"/>
      <c r="U25" s="156"/>
      <c r="V25" s="156"/>
      <c r="W25" s="156"/>
      <c r="X25" s="156"/>
      <c r="Y25" s="156"/>
      <c r="Z25" s="156"/>
    </row>
    <row r="26" spans="1:26" ht="27.75" customHeight="1">
      <c r="A26" s="172"/>
      <c r="B26" s="172"/>
      <c r="C26" s="172"/>
      <c r="D26" s="172"/>
      <c r="E26" s="172"/>
      <c r="F26" s="172"/>
      <c r="G26" s="177"/>
      <c r="H26" s="174"/>
      <c r="I26" s="174"/>
      <c r="J26" s="174"/>
      <c r="K26" s="169"/>
      <c r="L26" s="178"/>
      <c r="M26" s="174"/>
      <c r="N26" s="174"/>
      <c r="O26" s="174"/>
      <c r="P26" s="174"/>
      <c r="Q26" s="156"/>
      <c r="R26" s="156"/>
      <c r="S26" s="156"/>
      <c r="T26" s="156"/>
      <c r="U26" s="156"/>
      <c r="V26" s="156"/>
      <c r="W26" s="156"/>
      <c r="X26" s="156"/>
      <c r="Y26" s="156"/>
      <c r="Z26" s="156"/>
    </row>
    <row r="27" spans="1:26" ht="27.75" customHeight="1">
      <c r="A27" s="172"/>
      <c r="B27" s="172"/>
      <c r="C27" s="172"/>
      <c r="D27" s="172"/>
      <c r="E27" s="172"/>
      <c r="F27" s="172"/>
      <c r="G27" s="177"/>
      <c r="H27" s="174"/>
      <c r="I27" s="174"/>
      <c r="J27" s="174"/>
      <c r="K27" s="169"/>
      <c r="L27" s="178"/>
      <c r="M27" s="174"/>
      <c r="N27" s="174"/>
      <c r="O27" s="174"/>
      <c r="P27" s="174"/>
      <c r="Q27" s="156"/>
      <c r="R27" s="156"/>
      <c r="S27" s="156"/>
      <c r="T27" s="156"/>
      <c r="U27" s="156"/>
      <c r="V27" s="156"/>
      <c r="W27" s="156"/>
      <c r="X27" s="156"/>
      <c r="Y27" s="156"/>
      <c r="Z27" s="156"/>
    </row>
    <row r="28" spans="1:26" ht="27.75" customHeight="1">
      <c r="A28" s="172"/>
      <c r="B28" s="172"/>
      <c r="C28" s="172"/>
      <c r="D28" s="172"/>
      <c r="E28" s="172"/>
      <c r="F28" s="172"/>
      <c r="G28" s="177"/>
      <c r="H28" s="174"/>
      <c r="I28" s="174"/>
      <c r="J28" s="174"/>
      <c r="K28" s="169"/>
      <c r="L28" s="178"/>
      <c r="M28" s="174"/>
      <c r="N28" s="174"/>
      <c r="O28" s="174"/>
      <c r="P28" s="174"/>
      <c r="Q28" s="156"/>
      <c r="R28" s="156"/>
      <c r="S28" s="156"/>
      <c r="T28" s="156"/>
      <c r="U28" s="156"/>
      <c r="V28" s="156"/>
      <c r="W28" s="156"/>
      <c r="X28" s="156"/>
      <c r="Y28" s="156"/>
      <c r="Z28" s="156"/>
    </row>
    <row r="29" spans="1:26" ht="27.75" customHeight="1">
      <c r="A29" s="172"/>
      <c r="B29" s="172"/>
      <c r="C29" s="172"/>
      <c r="D29" s="172"/>
      <c r="E29" s="172"/>
      <c r="F29" s="172"/>
      <c r="G29" s="177"/>
      <c r="H29" s="174"/>
      <c r="I29" s="174"/>
      <c r="J29" s="174"/>
      <c r="K29" s="169"/>
      <c r="L29" s="178"/>
      <c r="M29" s="174"/>
      <c r="N29" s="174"/>
      <c r="O29" s="174"/>
      <c r="P29" s="174"/>
      <c r="Q29" s="156"/>
      <c r="R29" s="156"/>
      <c r="S29" s="156"/>
      <c r="T29" s="156"/>
      <c r="U29" s="156"/>
      <c r="V29" s="156"/>
      <c r="W29" s="156"/>
      <c r="X29" s="156"/>
      <c r="Y29" s="156"/>
      <c r="Z29" s="156"/>
    </row>
    <row r="30" spans="1:26" ht="27.75" customHeight="1">
      <c r="A30" s="172"/>
      <c r="B30" s="172"/>
      <c r="C30" s="172"/>
      <c r="D30" s="172"/>
      <c r="E30" s="172"/>
      <c r="F30" s="172"/>
      <c r="G30" s="177"/>
      <c r="H30" s="174"/>
      <c r="I30" s="174"/>
      <c r="J30" s="174"/>
      <c r="K30" s="169"/>
      <c r="L30" s="178"/>
      <c r="M30" s="174"/>
      <c r="N30" s="174"/>
      <c r="O30" s="174"/>
      <c r="P30" s="174"/>
      <c r="Q30" s="156"/>
      <c r="R30" s="156"/>
      <c r="S30" s="156"/>
      <c r="T30" s="156"/>
      <c r="U30" s="156"/>
      <c r="V30" s="156"/>
      <c r="W30" s="156"/>
      <c r="X30" s="156"/>
      <c r="Y30" s="156"/>
      <c r="Z30" s="156"/>
    </row>
    <row r="31" spans="1:26" ht="27.75" customHeight="1">
      <c r="A31" s="172"/>
      <c r="B31" s="172"/>
      <c r="C31" s="172"/>
      <c r="D31" s="172"/>
      <c r="E31" s="172"/>
      <c r="F31" s="172"/>
      <c r="G31" s="177"/>
      <c r="H31" s="174"/>
      <c r="I31" s="174"/>
      <c r="J31" s="174"/>
      <c r="K31" s="169"/>
      <c r="L31" s="178"/>
      <c r="M31" s="174"/>
      <c r="N31" s="174"/>
      <c r="O31" s="174"/>
      <c r="P31" s="174"/>
      <c r="Q31" s="156"/>
      <c r="R31" s="156"/>
      <c r="S31" s="156"/>
      <c r="T31" s="156"/>
      <c r="U31" s="156"/>
      <c r="V31" s="156"/>
      <c r="W31" s="156"/>
      <c r="X31" s="156"/>
      <c r="Y31" s="156"/>
      <c r="Z31" s="156"/>
    </row>
    <row r="32" spans="1:26" ht="27.75" customHeight="1">
      <c r="A32" s="172"/>
      <c r="B32" s="172"/>
      <c r="C32" s="172"/>
      <c r="D32" s="172"/>
      <c r="E32" s="172"/>
      <c r="F32" s="172"/>
      <c r="G32" s="177"/>
      <c r="H32" s="174"/>
      <c r="I32" s="174"/>
      <c r="J32" s="174"/>
      <c r="K32" s="169"/>
      <c r="L32" s="178"/>
      <c r="M32" s="174"/>
      <c r="N32" s="174"/>
      <c r="O32" s="174"/>
      <c r="P32" s="174"/>
      <c r="Q32" s="156"/>
      <c r="R32" s="156"/>
      <c r="S32" s="156"/>
      <c r="T32" s="156"/>
      <c r="U32" s="156"/>
      <c r="V32" s="156"/>
      <c r="W32" s="156"/>
      <c r="X32" s="156"/>
      <c r="Y32" s="156"/>
      <c r="Z32" s="156"/>
    </row>
    <row r="33" spans="1:26" ht="27.75" customHeight="1">
      <c r="A33" s="172"/>
      <c r="B33" s="172"/>
      <c r="C33" s="172"/>
      <c r="D33" s="172"/>
      <c r="E33" s="172"/>
      <c r="F33" s="172"/>
      <c r="G33" s="177"/>
      <c r="H33" s="174"/>
      <c r="I33" s="174"/>
      <c r="J33" s="174"/>
      <c r="K33" s="169"/>
      <c r="L33" s="178"/>
      <c r="M33" s="174"/>
      <c r="N33" s="174"/>
      <c r="O33" s="174"/>
      <c r="P33" s="174"/>
      <c r="Q33" s="156"/>
      <c r="R33" s="156"/>
      <c r="S33" s="156"/>
      <c r="T33" s="156"/>
      <c r="U33" s="156"/>
      <c r="V33" s="156"/>
      <c r="W33" s="156"/>
      <c r="X33" s="156"/>
      <c r="Y33" s="156"/>
      <c r="Z33" s="156"/>
    </row>
    <row r="34" spans="1:26" ht="27.75" customHeight="1">
      <c r="A34" s="172"/>
      <c r="B34" s="172"/>
      <c r="C34" s="172"/>
      <c r="D34" s="172"/>
      <c r="E34" s="172"/>
      <c r="F34" s="172"/>
      <c r="G34" s="177"/>
      <c r="H34" s="174"/>
      <c r="I34" s="174"/>
      <c r="J34" s="174"/>
      <c r="K34" s="169"/>
      <c r="L34" s="178"/>
      <c r="M34" s="174"/>
      <c r="N34" s="174"/>
      <c r="O34" s="174"/>
      <c r="P34" s="174"/>
      <c r="Q34" s="156"/>
      <c r="R34" s="156"/>
      <c r="S34" s="156"/>
      <c r="T34" s="156"/>
      <c r="U34" s="156"/>
      <c r="V34" s="156"/>
      <c r="W34" s="156"/>
      <c r="X34" s="156"/>
      <c r="Y34" s="156"/>
      <c r="Z34" s="156"/>
    </row>
    <row r="35" spans="1:26" ht="27.75" customHeight="1">
      <c r="A35" s="179"/>
      <c r="B35" s="156"/>
      <c r="C35" s="156"/>
      <c r="D35" s="156"/>
      <c r="E35" s="156"/>
      <c r="F35" s="156"/>
      <c r="G35" s="159"/>
      <c r="H35" s="156"/>
      <c r="I35" s="159"/>
      <c r="J35" s="156"/>
      <c r="K35" s="156"/>
      <c r="L35" s="160"/>
      <c r="M35" s="156"/>
      <c r="N35" s="159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</row>
    <row r="36" spans="1:26" ht="27.75" customHeight="1">
      <c r="A36" s="180" t="s">
        <v>258</v>
      </c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56"/>
      <c r="R36" s="156"/>
      <c r="S36" s="156"/>
      <c r="T36" s="156"/>
      <c r="U36" s="156"/>
      <c r="V36" s="156"/>
      <c r="W36" s="156"/>
      <c r="X36" s="156"/>
      <c r="Y36" s="156"/>
      <c r="Z36" s="156"/>
    </row>
    <row r="37" spans="1:26" ht="27.75" customHeight="1">
      <c r="A37" s="181" t="s">
        <v>259</v>
      </c>
      <c r="B37" s="182" t="s">
        <v>260</v>
      </c>
      <c r="C37" s="182"/>
      <c r="D37" s="182"/>
      <c r="E37" s="182"/>
      <c r="F37" s="182"/>
      <c r="G37" s="182"/>
      <c r="H37" s="182"/>
      <c r="I37" s="182"/>
      <c r="J37" s="182"/>
      <c r="K37" s="183"/>
      <c r="L37" s="184" t="s">
        <v>261</v>
      </c>
      <c r="M37" s="184"/>
      <c r="N37" s="184"/>
      <c r="O37" s="184"/>
      <c r="P37" s="184"/>
      <c r="Q37" s="156"/>
      <c r="R37" s="156"/>
      <c r="S37" s="156"/>
      <c r="T37" s="156"/>
      <c r="U37" s="156"/>
      <c r="V37" s="156"/>
      <c r="W37" s="156"/>
      <c r="X37" s="156"/>
      <c r="Y37" s="156"/>
      <c r="Z37" s="156"/>
    </row>
    <row r="38" spans="1:26" ht="27.75" customHeight="1">
      <c r="A38" s="181" t="s">
        <v>262</v>
      </c>
      <c r="B38" s="185">
        <v>6388</v>
      </c>
      <c r="C38" s="185"/>
      <c r="D38" s="185"/>
      <c r="E38" s="185"/>
      <c r="F38" s="185"/>
      <c r="G38" s="185"/>
      <c r="H38" s="185"/>
      <c r="I38" s="185"/>
      <c r="J38" s="185"/>
      <c r="K38" s="183"/>
      <c r="L38" s="160"/>
      <c r="M38" s="186"/>
      <c r="N38" s="186"/>
      <c r="O38" s="186"/>
      <c r="P38" s="186"/>
      <c r="Q38" s="156"/>
      <c r="R38" s="156"/>
      <c r="S38" s="156"/>
      <c r="T38" s="156"/>
      <c r="U38" s="156"/>
      <c r="V38" s="156"/>
      <c r="W38" s="156"/>
      <c r="X38" s="156"/>
      <c r="Y38" s="156"/>
      <c r="Z38" s="156"/>
    </row>
    <row r="39" spans="1:26" ht="27.75" customHeight="1">
      <c r="A39" s="181" t="s">
        <v>237</v>
      </c>
      <c r="B39" s="187">
        <v>44022</v>
      </c>
      <c r="C39" s="187"/>
      <c r="D39" s="187"/>
      <c r="E39" s="187"/>
      <c r="F39" s="187"/>
      <c r="G39" s="187"/>
      <c r="H39" s="187"/>
      <c r="I39" s="187"/>
      <c r="J39" s="187"/>
      <c r="K39" s="183"/>
      <c r="L39" s="160"/>
      <c r="M39" s="186"/>
      <c r="N39" s="186"/>
      <c r="O39" s="186"/>
      <c r="P39" s="186"/>
      <c r="Q39" s="156"/>
      <c r="R39" s="156"/>
      <c r="S39" s="156"/>
      <c r="T39" s="156"/>
      <c r="U39" s="156"/>
      <c r="V39" s="156"/>
      <c r="W39" s="156"/>
      <c r="X39" s="156"/>
      <c r="Y39" s="156"/>
      <c r="Z39" s="156"/>
    </row>
    <row r="40" spans="1:26" ht="12.75" customHeight="1">
      <c r="A40" s="181"/>
      <c r="B40" s="183" t="s">
        <v>263</v>
      </c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56"/>
      <c r="R40" s="156"/>
      <c r="S40" s="156"/>
      <c r="T40" s="156"/>
      <c r="U40" s="156"/>
      <c r="V40" s="156"/>
      <c r="W40" s="156"/>
      <c r="X40" s="156"/>
      <c r="Y40" s="156"/>
      <c r="Z40" s="156"/>
    </row>
    <row r="41" spans="1:26" ht="12.75" customHeight="1">
      <c r="A41" s="181"/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56"/>
      <c r="R41" s="156"/>
      <c r="S41" s="156"/>
      <c r="T41" s="156"/>
      <c r="U41" s="156"/>
      <c r="V41" s="156"/>
      <c r="W41" s="156"/>
      <c r="X41" s="156"/>
      <c r="Y41" s="156"/>
      <c r="Z41" s="156"/>
    </row>
    <row r="42" spans="1:26" ht="12.75" customHeight="1">
      <c r="A42" s="188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56"/>
      <c r="R42" s="156"/>
      <c r="S42" s="156"/>
      <c r="T42" s="156"/>
      <c r="U42" s="156"/>
      <c r="V42" s="156"/>
      <c r="W42" s="156"/>
      <c r="X42" s="156"/>
      <c r="Y42" s="156"/>
      <c r="Z42" s="156"/>
    </row>
    <row r="43" spans="1:26" ht="12.75" customHeight="1">
      <c r="A43" s="188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56"/>
      <c r="R43" s="156"/>
      <c r="S43" s="156"/>
      <c r="T43" s="156"/>
      <c r="U43" s="156"/>
      <c r="V43" s="156"/>
      <c r="W43" s="156"/>
      <c r="X43" s="156"/>
      <c r="Y43" s="156"/>
      <c r="Z43" s="156"/>
    </row>
    <row r="44" spans="1:26" ht="12.75" customHeight="1">
      <c r="A44" s="188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56"/>
      <c r="R44" s="156"/>
      <c r="S44" s="156"/>
      <c r="T44" s="156"/>
      <c r="U44" s="156"/>
      <c r="V44" s="156"/>
      <c r="W44" s="156"/>
      <c r="X44" s="156"/>
      <c r="Y44" s="156"/>
      <c r="Z44" s="156"/>
    </row>
    <row r="45" spans="1:26" ht="12.75" customHeight="1">
      <c r="A45" s="189" t="s">
        <v>264</v>
      </c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56"/>
      <c r="R45" s="156"/>
      <c r="S45" s="156"/>
      <c r="T45" s="156"/>
      <c r="U45" s="156"/>
      <c r="V45" s="156"/>
      <c r="W45" s="156"/>
      <c r="X45" s="156"/>
      <c r="Y45" s="156"/>
      <c r="Z45" s="156"/>
    </row>
  </sheetData>
  <mergeCells count="36">
    <mergeCell ref="A7:P7"/>
    <mergeCell ref="B10:P10"/>
    <mergeCell ref="B12:E12"/>
    <mergeCell ref="B14:P14"/>
    <mergeCell ref="A15:P15"/>
    <mergeCell ref="A17:E19"/>
    <mergeCell ref="F17:F19"/>
    <mergeCell ref="G17:P17"/>
    <mergeCell ref="G18:J18"/>
    <mergeCell ref="K18:K34"/>
    <mergeCell ref="L18:P18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6:P36"/>
    <mergeCell ref="B37:J37"/>
    <mergeCell ref="K37:K39"/>
    <mergeCell ref="L37:P37"/>
    <mergeCell ref="B38:J38"/>
    <mergeCell ref="M38:P39"/>
    <mergeCell ref="A39:A40"/>
    <mergeCell ref="B39:J39"/>
    <mergeCell ref="B40:P40"/>
    <mergeCell ref="A45:P45"/>
  </mergeCells>
  <printOptions horizontalCentered="1"/>
  <pageMargins left="0.159722222222222" right="0.195833333333333" top="0.35" bottom="0.261111111111111" header="0.511805555555555" footer="0.511805555555555"/>
  <pageSetup horizontalDpi="300" verticalDpi="300" orientation="portrait" paperSize="9" copies="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LibreOffice/5.2.5.1$Windows_x86 LibreOffice_project/0312e1a284a7d50ca85a365c316c7abbf20a4d22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Carolina Terra Alexandre</dc:creator>
  <cp:keywords/>
  <dc:description/>
  <cp:lastModifiedBy>Ana Carolina Terra Alexandre</cp:lastModifiedBy>
  <cp:lastPrinted>2020-09-08T17:32:29Z</cp:lastPrinted>
  <dcterms:created xsi:type="dcterms:W3CDTF">2018-04-02T14:03:29Z</dcterms:created>
  <dcterms:modified xsi:type="dcterms:W3CDTF">2020-09-09T20:11:25Z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