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ILHA" sheetId="1" r:id="rId1"/>
  </sheets>
  <definedNames>
    <definedName name="_xlnm.Print_Area" localSheetId="0">'PLANILHA'!$B$1:$J$56</definedName>
    <definedName name="Excel_BuiltIn_Print_Area" localSheetId="0">'PLANILHA'!$B$1:$J$56</definedName>
    <definedName name="Excel_BuiltIn_Print_Titles" localSheetId="0">'PLANILHA'!$3:$11</definedName>
    <definedName name="_xlnm.Print_Titles" localSheetId="0">'PLANILHA'!$3:$11</definedName>
  </definedNames>
  <calcPr fullCalcOnLoad="1"/>
</workbook>
</file>

<file path=xl/sharedStrings.xml><?xml version="1.0" encoding="utf-8"?>
<sst xmlns="http://schemas.openxmlformats.org/spreadsheetml/2006/main" count="176" uniqueCount="148">
  <si>
    <t>Reforma de quadra poliesportiva bairro Pindobas</t>
  </si>
  <si>
    <t xml:space="preserve"> EMOP Ano referência :09/2019</t>
  </si>
  <si>
    <t>Item</t>
  </si>
  <si>
    <t>Código</t>
  </si>
  <si>
    <t>Descrição</t>
  </si>
  <si>
    <t>Unidade</t>
  </si>
  <si>
    <t>Quantidade</t>
  </si>
  <si>
    <t>R$ Unitário</t>
  </si>
  <si>
    <t>R$</t>
  </si>
  <si>
    <t>Memorial</t>
  </si>
  <si>
    <t>1.0</t>
  </si>
  <si>
    <t>Serviços Preliminares</t>
  </si>
  <si>
    <t>1.1</t>
  </si>
  <si>
    <t>05.001.0002-B</t>
  </si>
  <si>
    <t>DEMOLICAO MANUAL DE CONCRETO ARMADO COMPREENDENDO PILARES,VIGAS E LAJES,EM ESTRUTURA APRESENTANDO POSICAO ESPECIAL,INCLUSIVE EMPILHAMENTO LATERAL DENTRO DO CANTEIRO</t>
  </si>
  <si>
    <t>M3</t>
  </si>
  <si>
    <t>Mureta: 4m x 1,1m x 0,2m</t>
  </si>
  <si>
    <t>1.2</t>
  </si>
  <si>
    <t>02.020.0001-A</t>
  </si>
  <si>
    <t>PLACA DE IDENTIFICACAO DE OBRA PÚBLICA,INCLUSIVE PINTURA E SUPORTES DE MADEIRA.FORNECIMENTO E COLOCAÇÃO</t>
  </si>
  <si>
    <t>M2</t>
  </si>
  <si>
    <t>2m x 3m</t>
  </si>
  <si>
    <t>1.3</t>
  </si>
  <si>
    <t>05.105.0030-A</t>
  </si>
  <si>
    <t>MÃO-DE-OBRA DE MESTRE DE OBRA "B",INCLUSIVE</t>
  </si>
  <si>
    <t>H</t>
  </si>
  <si>
    <t>4 horas por dia x 90 dias(duração estimada da obra) -(finais de semana: 12 semanas x 2 dias x 4 horas)</t>
  </si>
  <si>
    <t>1.4</t>
  </si>
  <si>
    <t>05.006.0001-B</t>
  </si>
  <si>
    <t>ALUGUEL DE ANDAIME COM ELEMENTOS TUBULARES (FACHADEIRO) SOBRE SAPATAS FIXAS, CONSIDERANDO-SE A AREA DA PROJECAO VERTICAL DO ANDAIME E PAGO PELO TEMPO NECESSARIO A SUA UTILIZACAO, EXCLUSIVE TRANSPORTE DOS ELEMENTOS DO ANDAIME ATE A OBRA, PLATAFORMA OU PASSARELA DE PINHO, MONTAGEM E DESMONTAGEM DOS ANDAIMES</t>
  </si>
  <si>
    <t>M2XMÊS</t>
  </si>
  <si>
    <t>31 m de comprimento (maior dimensão externa da edificação) x 6 m de altura (maior altura  menos altura de uma pessoa = 6,0m – 1,50m) x 1 mês</t>
  </si>
  <si>
    <t>1.5</t>
  </si>
  <si>
    <t>05.008.0001-A</t>
  </si>
  <si>
    <t>MONTAGEM E DESMONTAGEM DE ANDAIME COM ELEMENTOS TUBULARES,CONSIDERANDO-SE A ÁREA VERTICAL RECOBERTA</t>
  </si>
  <si>
    <t xml:space="preserve">Perímetro: (18,7m +18,7m + 30,8 m + 30,80 m ) x 4,5 m (6m - altura de uma pessoa: 1,5m)  </t>
  </si>
  <si>
    <t>1.6</t>
  </si>
  <si>
    <t>04.020.0122-A</t>
  </si>
  <si>
    <t>TRANSPORTE DE ANDAIME TUBULAR,CONSIDERANDO-SE A AREA DE PROJECAO VERTICAL DO ANDAIME,EXCLUSIVE CARGA,DESCARGA E TEMPO DEESPERA DO CAMINHÃO (VIDE ITEM 04.021.0010)</t>
  </si>
  <si>
    <t>M2XKM</t>
  </si>
  <si>
    <t xml:space="preserve"> 30,80  m de comprimento (maior dimensão externa da edificação) x 6m de altura (maior altura ) x 4 km (ida e volta ao centro da localidade)</t>
  </si>
  <si>
    <t>1.7</t>
  </si>
  <si>
    <t>05.005.0014-A</t>
  </si>
  <si>
    <t>PLATAFORMA OU PASSARELA DE MADEIRA DE 1ª,CONSIDERANDO-SE APROVEITAMENTO DA MADEIRA 60 VEZES,EXCLUSIVE ANDAIME OU OUTRO SUPORTE E MOVIMENTACAO (VIDE ITEM 05.008.0008)</t>
  </si>
  <si>
    <t>30,8 m (comprimento) x 0,9 m (largura)</t>
  </si>
  <si>
    <t>1.8</t>
  </si>
  <si>
    <t>04.021.0010-A</t>
  </si>
  <si>
    <t>CARGA E DESCARGA MANUAL DE ANDAIME TUBULAR,INCLUSIVE TEMPO DE ESPERA DO CAMINHÃO,CONSIDERANDO-SE A AREA DE PROJECAO VERTICAL</t>
  </si>
  <si>
    <t xml:space="preserve"> 30,80 m de comprimento (maior dimensão externa da edificação) x 6 m de altura </t>
  </si>
  <si>
    <t>1.9</t>
  </si>
  <si>
    <t>03.001.0001-B</t>
  </si>
  <si>
    <t>ESCAVAÇÃO MANUAL DE VALA/CAVA EM MATERIAL DE 1ª CATEGORIA (A AREIA,ARGILA OU PICARRA),ATÉ 1,50M DE PROFUNDIDADE,EXCLUSIVE ESCORAMENTO E ESGOTAMENTO</t>
  </si>
  <si>
    <t>pilares de concreto (1m x 1m x 1m x 6 unidades x 2 lados)</t>
  </si>
  <si>
    <t>1.10</t>
  </si>
  <si>
    <t>03.013.0001-B</t>
  </si>
  <si>
    <t>REATERRO DE VALA/CAVA COMPACTADA A MACO,EM CAMADAS DE 30CM DE ESPESSURA MAXIMA,COM MATERIAL DE BOA QUALIDADE,EXCLUSIVEESTE</t>
  </si>
  <si>
    <t>80% do valor do item escavação</t>
  </si>
  <si>
    <t>1.11</t>
  </si>
  <si>
    <t>05.001.0016-A</t>
  </si>
  <si>
    <t>DEMOLICAO MANUAL DE PISO CIMENTADO,EXCLUSIVE A BASE DE CONCRETO,INCLUSIVE EMPILHAMENTO LATERAL DENTRO DO CANTEIRO DE SERVICO</t>
  </si>
  <si>
    <t>1m x 1m x 12 um</t>
  </si>
  <si>
    <t>2.0</t>
  </si>
  <si>
    <t>Esquadrias</t>
  </si>
  <si>
    <t>2.1</t>
  </si>
  <si>
    <t>09.015.0030-A</t>
  </si>
  <si>
    <t>ALAMBRADO DE TELA DE ARAME GALVANIZADO FIO Nº12,MALHA LOSANGO DE 7,5CM,COM ALTURA DE 2,00M MAIS 0,30M DE ABA INCLINADA A45º.ESTA ESTRUTURA FORMADA DE TUBOS ACO GALVANIZADO DE 1.1/4",HORIZONTAIS E VERTICAIS,SENDO OS HORIZONTAIS UM A 0,15M DOCHAO E O OUTRO DISTANTE 2,00M DESTE,OS VERTICAIS A CADA 2,00M,INCLUSIVE PORTOES E FERRAGENS,EXCL.PINTURA.FORN.E COLOC.</t>
  </si>
  <si>
    <t>Área da quadra: (18,7m+18,7m) x 1,5m + (30,8m +30,8m) x 1,1m</t>
  </si>
  <si>
    <t>2.2</t>
  </si>
  <si>
    <t>18.200.0004-A</t>
  </si>
  <si>
    <t>TRAVE DESMONTAVEL PARA FUTEBOL DE SALAO,EM TUBO DE FERRO GALVANIZADO E BUCHAS.FORNECIMENTO</t>
  </si>
  <si>
    <t>PAR</t>
  </si>
  <si>
    <t>1 par</t>
  </si>
  <si>
    <t>3.0</t>
  </si>
  <si>
    <t>Alvenaria</t>
  </si>
  <si>
    <t>3.1</t>
  </si>
  <si>
    <t>12.005.0010-A</t>
  </si>
  <si>
    <t>ALVENARIA DE BLOCOS DE CONCRETO 10X20X40CM,ASSENTES COM ARGAMASSA DE CIMENTO E AREIA,NO TRACO 1:8,EM PAREDES DE 0,10M DEESPESSURA,DE SUPERFICIE CORRIDA,ATE 3,00M DE ALTURA E MEDIDAPELA AREA REAL</t>
  </si>
  <si>
    <t>Reconstrução de mureta: 4m x 1,10m</t>
  </si>
  <si>
    <t>4.0</t>
  </si>
  <si>
    <t>Revestimento</t>
  </si>
  <si>
    <t>4.1</t>
  </si>
  <si>
    <t>13.002.0011-B</t>
  </si>
  <si>
    <t>REVESTIMENTO EXTERNO,DE UMA VEZ,COM ARGAMASSA DE CIMENTO,SAIBRO MACIO E AREIA FINA,NO TRAÇO 1:3:3,COM ESPESSURA DE 2,5CM,INCLUSIVE CHAPISCO DE CIMENTO E AREIA,NO TRACO 1:3,COM ESPESSURA DE 9MM</t>
  </si>
  <si>
    <t>Mureta completa (30,8m +30,8m +18,7m+18,7m) x 1,1m x 2 lados</t>
  </si>
  <si>
    <t>4.2</t>
  </si>
  <si>
    <t>13.301.0500-A</t>
  </si>
  <si>
    <t>RECOMPOSICAO DE PISO CIMENTADO,COM ARGAMASSA DE CIMENTO E AREIA, NO TRACO 1:3, COM 2CM DE ESPESSURA, EXCLUSIVE BASE  DECONCRETO</t>
  </si>
  <si>
    <t>Reparo nas calçadas: (30,8m +18,7m) x 1m</t>
  </si>
  <si>
    <t>5.0</t>
  </si>
  <si>
    <t>Iluminação</t>
  </si>
  <si>
    <t>5.1</t>
  </si>
  <si>
    <t>18.045.0018-A</t>
  </si>
  <si>
    <t>POSTE DE CONCRETO,COM SECAO CIRCULAR,COM 7,00M DE COMPRIMENTO E CARGA NOMINAL HORIZONTAL NO TOPO DE 400KG,INCLUSIVE ESCAVACAO,EXCLUSIVE TRANSPORTE.FORNECIMENTO E COLOCACAO</t>
  </si>
  <si>
    <t>UN</t>
  </si>
  <si>
    <t>1 unidade</t>
  </si>
  <si>
    <t>5.2</t>
  </si>
  <si>
    <t>18.027.0097-A</t>
  </si>
  <si>
    <t>LUMINARIA FECHADA,PARA ILUMINACAO DE QUADRAS DE ESPORTES E AFINS,EM ALUMINIO ESTRIADO PARA LAMPADA MISTA DE ATE 500W,EXCLUSIVE ESTA.FORNECIMENTO E COLOCACAO</t>
  </si>
  <si>
    <t>Valor estipulado: 8 unidades</t>
  </si>
  <si>
    <t>5.3</t>
  </si>
  <si>
    <t>15.015.0105-A</t>
  </si>
  <si>
    <t>INSTALACAO DE UM CONJUNTO DE 8 PONTOS DE LUZ,APARENTE,EQUIVALENTE A 10 VARAS DE ELETRODUTO DE PVC RIGIDO DE 3/4",80,00MDE FIO 2,5MM2,CAIXAS,CONEXOES,LUVAS,CURVA E INTERRUPTOR DE EMBUTIR COM PLACA FOSFORESCENTE</t>
  </si>
  <si>
    <t>5.4</t>
  </si>
  <si>
    <t>15.020.0061-A</t>
  </si>
  <si>
    <t>LAMPADA MISTA,DE 500W.FORNECIMENTO E COLOCACAO</t>
  </si>
  <si>
    <t>UN.</t>
  </si>
  <si>
    <t>6.0</t>
  </si>
  <si>
    <t>Estrutura</t>
  </si>
  <si>
    <t>6.1</t>
  </si>
  <si>
    <t>ESTRUTURA PRÉ-MOLDADA DE CONCRETO COM APLICAÇÃO DE TELHAS DE FIBROCIMENTO</t>
  </si>
  <si>
    <t>6.2</t>
  </si>
  <si>
    <t>11.003.0003-B</t>
  </si>
  <si>
    <t>CONCRETO DOSADO RACIONALMENTE PARA UMA RESISTENCIA CARACTERISTICA A COMPRESSAO DE 20MPA,INCLUSIVE MATERIAIS,TRANSPORTE,PREPARO COM BETONEIRA,LANCAMENTO E ADENSAMENTO</t>
  </si>
  <si>
    <t xml:space="preserve"> preenchimento das sapatas: ( 0,8m x 0,8m x 12 un x 0,05m)</t>
  </si>
  <si>
    <t>6.3</t>
  </si>
  <si>
    <t>11.013.0070-B</t>
  </si>
  <si>
    <t>CONCRETO ARMADO,FCK=20MPA,INCLUINDO MATERIAIS PARA 1,00M3 DECONCRETO (IMPORTADO DE USINA) ADENSADO E COLOCADO,14,00M2 DE AREA MOLDADA,FORMAS E ESCORAMENTO CONFORME ITENS 11.004.0022</t>
  </si>
  <si>
    <t>Para sapatas: 0,8m x 0,8m x0,25m x 12 un.</t>
  </si>
  <si>
    <t>7.0</t>
  </si>
  <si>
    <t>Pintura</t>
  </si>
  <si>
    <t>7.1</t>
  </si>
  <si>
    <t>17.040.0021-A</t>
  </si>
  <si>
    <t>MARCACAO DE QUADRA DE ESPORTE OU VAGA DE GARAGEM COM TINTA ACRILICA PROPRIA PARA PINTURA DE PISOS,COM UTILIZACAO DE SELADOR E SOLVENTE PROPRIO E FITA CREPE COMO LIMITADOR DE LINHAS,MEDIDA PELA AREA REAL DE PINTURA</t>
  </si>
  <si>
    <t>HANDEBOL: ((22,76m (área) x 0,10m de espessura da linha x 02 lados)); VÔLEI: ((72M (9+9+9+9+18+18 - linhas do campo) x 0,10m de espessura da linha)) +FUTSAL :(16m+16m+16m+ 25m+25m) x 0,08m + (2 x pi x 3m x 2 x 0,08m)</t>
  </si>
  <si>
    <t>7.2</t>
  </si>
  <si>
    <t>17.040.0024-A</t>
  </si>
  <si>
    <t>PINTURA DE PISO CIMENTADO LISO COM TINTA 100% ACRILICA,INCLUSIVE LIXAMENTO,LIMPEZA E TRES DEMAOS DE ACABAMENTO APLICADAS A ROLO DE LA,DILUICAO EM AGUA A 20%</t>
  </si>
  <si>
    <t>área da quadra: 18,7m x 30,8m  + area da arquibancada: 9,5m x 1,65m</t>
  </si>
  <si>
    <t>7.3</t>
  </si>
  <si>
    <t>17.018.0082-A</t>
  </si>
  <si>
    <t>REPINTURA COM TINTA LATEX ACETINADA,CLASSIFICAÇÃO PREMIUM OU STANDARD (NBR 15079),PARA EXTERIOR,SOBRE SUPERFÍCIE EM BOM ESTADO E NA COR EXISTENTE,INCLUSIVE LIMPEZA,LIXAMENTO COM LIXA FINA,UMA DEMÃO DE SELADOR E UMA DE ACABAMENTO</t>
  </si>
  <si>
    <t>Mureta: (18,7m+18,7m+30,8m+30,8m -4m ) x 1,1m x 2lados</t>
  </si>
  <si>
    <t>7.4</t>
  </si>
  <si>
    <t>17.018.0080-A</t>
  </si>
  <si>
    <t>PINTURA COM TINTA LATEX,CLASSIFICACAO STANDARD (NBR 15079),PARA EXTERIOR,INCLUSIVE LIXAMENTOS,LIMPEZA,UMA DEMAO DE SELADOR ACRÍLICO E DUAS DEMÃOS DE ACABAMENTO</t>
  </si>
  <si>
    <t>Mureta a construir: 4m x 1,1mx 2 lados</t>
  </si>
  <si>
    <t xml:space="preserve">TOTAL </t>
  </si>
  <si>
    <t>BDI (22,23%)</t>
  </si>
  <si>
    <t>TOTAL COM BDI</t>
  </si>
  <si>
    <t>Construção ( Cobertura de pré-moldado de concreto)</t>
  </si>
  <si>
    <t xml:space="preserve">Construção das sapatas </t>
  </si>
  <si>
    <t>peças pré-moldadas e telhas (cotação)</t>
  </si>
  <si>
    <t xml:space="preserve">Escavação das sapatas </t>
  </si>
  <si>
    <t>Reaterro</t>
  </si>
  <si>
    <t>Andaime para cobertura</t>
  </si>
  <si>
    <t>TOTAL</t>
  </si>
  <si>
    <t>Reforma e Manutenção (demais serviços)</t>
  </si>
  <si>
    <t>Esquadria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</si>
</sst>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-&quot;R$ &quot;* #,##0.00_-;&quot;-R$ &quot;* #,##0.00_-;_-&quot;R$ &quot;* \-??_-;_-@_-"/>
    <numFmt numFmtId="166" formatCode="&quot;R$ &quot;#,##0.00"/>
    <numFmt numFmtId="167" formatCode="_-* #,##0.00_-;\-* #,##0.00_-;_-* \-??_-;_-@_-"/>
  </numFmts>
  <fonts count="11">
    <font>
      <sz val="10"/>
      <color indexed="8"/>
      <name val="Arial"/>
      <family val="2"/>
    </font>
    <font>
      <sz val="10"/>
      <name val="Arial"/>
      <family val="0"/>
    </font>
    <font>
      <sz val="9"/>
      <name val="Arial"/>
      <family val="2"/>
    </font>
    <font>
      <sz val="10"/>
      <name val="Arial Narrow"/>
      <family val="2"/>
    </font>
    <font>
      <sz val="9"/>
      <color indexed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name val="Arial "/>
      <family val="0"/>
    </font>
    <font>
      <sz val="9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165" fontId="2" fillId="2" borderId="0" xfId="15" applyFont="1" applyFill="1" applyBorder="1" applyAlignment="1" applyProtection="1">
      <alignment horizontal="center" vertical="center"/>
      <protection/>
    </xf>
    <xf numFmtId="165" fontId="2" fillId="0" borderId="0" xfId="15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165" fontId="4" fillId="2" borderId="0" xfId="15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3" fillId="2" borderId="0" xfId="16" applyFont="1" applyFill="1" applyBorder="1" applyAlignment="1" applyProtection="1">
      <alignment vertical="center"/>
      <protection/>
    </xf>
    <xf numFmtId="0" fontId="6" fillId="2" borderId="0" xfId="16" applyFont="1" applyFill="1" applyBorder="1" applyAlignment="1" applyProtection="1">
      <alignment horizontal="center" vertical="center"/>
      <protection/>
    </xf>
    <xf numFmtId="49" fontId="2" fillId="2" borderId="0" xfId="16" applyNumberFormat="1" applyFont="1" applyFill="1" applyBorder="1" applyAlignment="1" applyProtection="1">
      <alignment horizontal="center" vertical="center"/>
      <protection/>
    </xf>
    <xf numFmtId="0" fontId="2" fillId="2" borderId="0" xfId="16" applyFont="1" applyFill="1" applyBorder="1" applyAlignment="1" applyProtection="1">
      <alignment horizontal="left" vertical="center" wrapText="1"/>
      <protection/>
    </xf>
    <xf numFmtId="0" fontId="2" fillId="2" borderId="0" xfId="16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center" vertical="center"/>
      <protection locked="0"/>
    </xf>
    <xf numFmtId="165" fontId="4" fillId="2" borderId="0" xfId="15" applyFont="1" applyFill="1" applyBorder="1" applyAlignment="1" applyProtection="1">
      <alignment horizontal="center" vertical="center"/>
      <protection locked="0"/>
    </xf>
    <xf numFmtId="0" fontId="5" fillId="2" borderId="0" xfId="16" applyFont="1" applyFill="1" applyBorder="1" applyAlignment="1" applyProtection="1">
      <alignment horizontal="center" vertical="center" wrapText="1"/>
      <protection/>
    </xf>
    <xf numFmtId="0" fontId="5" fillId="2" borderId="0" xfId="16" applyFont="1" applyFill="1" applyBorder="1" applyAlignment="1" applyProtection="1">
      <alignment vertical="center"/>
      <protection/>
    </xf>
    <xf numFmtId="0" fontId="4" fillId="2" borderId="0" xfId="16" applyFont="1" applyFill="1" applyBorder="1" applyAlignment="1" applyProtection="1">
      <alignment horizontal="center" vertical="center"/>
      <protection/>
    </xf>
    <xf numFmtId="165" fontId="4" fillId="2" borderId="0" xfId="15" applyFont="1" applyFill="1" applyBorder="1" applyAlignment="1" applyProtection="1">
      <alignment vertical="center"/>
      <protection/>
    </xf>
    <xf numFmtId="165" fontId="7" fillId="2" borderId="0" xfId="15" applyFont="1" applyFill="1" applyBorder="1" applyAlignment="1" applyProtection="1">
      <alignment vertical="center"/>
      <protection/>
    </xf>
    <xf numFmtId="165" fontId="2" fillId="2" borderId="0" xfId="15" applyFont="1" applyFill="1" applyBorder="1" applyAlignment="1" applyProtection="1">
      <alignment vertical="center"/>
      <protection/>
    </xf>
    <xf numFmtId="165" fontId="7" fillId="2" borderId="0" xfId="15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/>
    </xf>
    <xf numFmtId="0" fontId="2" fillId="0" borderId="0" xfId="0" applyFont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165" fontId="2" fillId="3" borderId="1" xfId="15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4" xfId="0" applyFont="1" applyFill="1" applyBorder="1" applyAlignment="1">
      <alignment horizontal="center" vertical="center"/>
    </xf>
    <xf numFmtId="165" fontId="2" fillId="4" borderId="4" xfId="15" applyFont="1" applyFill="1" applyBorder="1" applyAlignment="1" applyProtection="1">
      <alignment horizontal="center" vertical="center"/>
      <protection/>
    </xf>
    <xf numFmtId="165" fontId="6" fillId="4" borderId="5" xfId="15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 applyProtection="1">
      <alignment horizontal="center" vertical="center"/>
      <protection locked="0"/>
    </xf>
    <xf numFmtId="165" fontId="2" fillId="2" borderId="0" xfId="15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165" fontId="2" fillId="0" borderId="0" xfId="15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8" fillId="2" borderId="0" xfId="16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2" fontId="9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>
      <alignment horizontal="center" vertical="center"/>
    </xf>
    <xf numFmtId="165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166" fontId="9" fillId="2" borderId="0" xfId="0" applyNumberFormat="1" applyFont="1" applyFill="1" applyAlignment="1" applyProtection="1">
      <alignment horizontal="center" vertical="center"/>
      <protection locked="0"/>
    </xf>
    <xf numFmtId="2" fontId="9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Alignment="1">
      <alignment horizontal="center"/>
    </xf>
    <xf numFmtId="165" fontId="2" fillId="2" borderId="0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65" fontId="2" fillId="4" borderId="4" xfId="15" applyFont="1" applyFill="1" applyBorder="1" applyAlignment="1" applyProtection="1">
      <alignment horizontal="left" vertical="center" wrapText="1"/>
      <protection locked="0"/>
    </xf>
    <xf numFmtId="165" fontId="6" fillId="4" borderId="5" xfId="15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/>
    </xf>
    <xf numFmtId="167" fontId="3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165" fontId="4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65" fontId="6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65" fontId="2" fillId="2" borderId="2" xfId="0" applyNumberFormat="1" applyFont="1" applyFill="1" applyBorder="1" applyAlignment="1">
      <alignment horizontal="center" vertical="center"/>
    </xf>
  </cellXfs>
  <cellStyles count="8">
    <cellStyle name="Normal" xfId="0"/>
    <cellStyle name="Currency" xfId="15"/>
    <cellStyle name="Currency [0]" xfId="16"/>
    <cellStyle name="Normal 3" xfId="17"/>
    <cellStyle name="Normal 5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123825</xdr:rowOff>
    </xdr:from>
    <xdr:to>
      <xdr:col>5</xdr:col>
      <xdr:colOff>447675</xdr:colOff>
      <xdr:row>6</xdr:row>
      <xdr:rowOff>285750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3619500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4"/>
  <sheetViews>
    <sheetView showGridLines="0" tabSelected="1" workbookViewId="0" topLeftCell="A79">
      <selection activeCell="A58" sqref="A58"/>
    </sheetView>
  </sheetViews>
  <sheetFormatPr defaultColWidth="9.140625" defaultRowHeight="12.75" customHeight="1"/>
  <cols>
    <col min="1" max="1" width="2.00390625" style="0" customWidth="1"/>
    <col min="2" max="2" width="4.421875" style="1" customWidth="1"/>
    <col min="3" max="3" width="13.140625" style="1" customWidth="1"/>
    <col min="4" max="4" width="23.421875" style="2" customWidth="1"/>
    <col min="5" max="5" width="6.7109375" style="1" customWidth="1"/>
    <col min="6" max="6" width="12.28125" style="3" customWidth="1"/>
    <col min="7" max="7" width="13.8515625" style="4" customWidth="1"/>
    <col min="8" max="8" width="13.8515625" style="5" customWidth="1"/>
    <col min="9" max="9" width="34.28125" style="6" customWidth="1"/>
    <col min="10" max="11" width="9.00390625" style="7" customWidth="1"/>
    <col min="12" max="16384" width="9.140625" style="7" customWidth="1"/>
  </cols>
  <sheetData>
    <row r="1" spans="2:10" ht="12.75" customHeight="1">
      <c r="B1" s="8"/>
      <c r="C1" s="8"/>
      <c r="D1" s="9"/>
      <c r="E1" s="8"/>
      <c r="F1" s="10"/>
      <c r="G1" s="11"/>
      <c r="H1" s="11"/>
      <c r="I1" s="12"/>
      <c r="J1" s="13"/>
    </row>
    <row r="2" spans="2:10" ht="12.75" customHeight="1">
      <c r="B2" s="8"/>
      <c r="C2" s="8"/>
      <c r="D2" s="9"/>
      <c r="E2" s="8"/>
      <c r="F2" s="10"/>
      <c r="G2" s="11"/>
      <c r="H2" s="11"/>
      <c r="I2" s="12"/>
      <c r="J2" s="13"/>
    </row>
    <row r="3" spans="2:10" s="14" customFormat="1" ht="10.5" customHeight="1">
      <c r="B3" s="15"/>
      <c r="C3" s="16"/>
      <c r="D3" s="17"/>
      <c r="E3" s="18"/>
      <c r="F3" s="19"/>
      <c r="G3" s="20"/>
      <c r="H3" s="20"/>
      <c r="I3" s="21"/>
      <c r="J3" s="22"/>
    </row>
    <row r="4" spans="2:10" s="14" customFormat="1" ht="10.5" customHeight="1">
      <c r="B4" s="15"/>
      <c r="C4" s="16"/>
      <c r="D4" s="17"/>
      <c r="E4" s="18"/>
      <c r="F4" s="23"/>
      <c r="G4" s="11"/>
      <c r="H4" s="24"/>
      <c r="I4" s="25"/>
      <c r="J4" s="25"/>
    </row>
    <row r="5" spans="2:10" s="14" customFormat="1" ht="10.5" customHeight="1">
      <c r="B5" s="15"/>
      <c r="C5" s="16"/>
      <c r="D5" s="17"/>
      <c r="E5" s="18"/>
      <c r="F5" s="19"/>
      <c r="G5" s="20"/>
      <c r="H5" s="24"/>
      <c r="I5" s="25"/>
      <c r="J5" s="25"/>
    </row>
    <row r="6" spans="2:10" s="14" customFormat="1" ht="24.75" customHeight="1">
      <c r="B6" s="15"/>
      <c r="C6" s="16"/>
      <c r="D6" s="17"/>
      <c r="E6" s="18"/>
      <c r="F6" s="109"/>
      <c r="G6" s="109"/>
      <c r="H6" s="109"/>
      <c r="I6" s="26"/>
      <c r="J6" s="25"/>
    </row>
    <row r="7" spans="2:10" s="14" customFormat="1" ht="24.75" customHeight="1">
      <c r="B7" s="15"/>
      <c r="C7" s="16"/>
      <c r="D7" s="17"/>
      <c r="E7" s="18"/>
      <c r="F7" s="19"/>
      <c r="G7" s="20"/>
      <c r="H7" s="11"/>
      <c r="I7" s="27"/>
      <c r="J7" s="27"/>
    </row>
    <row r="8" spans="2:10" s="28" customFormat="1" ht="15" customHeight="1">
      <c r="B8" s="110" t="s">
        <v>0</v>
      </c>
      <c r="C8" s="110"/>
      <c r="D8" s="110"/>
      <c r="E8" s="110"/>
      <c r="F8" s="110"/>
      <c r="G8" s="110"/>
      <c r="H8" s="110"/>
      <c r="I8" s="29"/>
      <c r="J8" s="30"/>
    </row>
    <row r="9" spans="2:10" s="28" customFormat="1" ht="15" customHeight="1">
      <c r="B9" s="110"/>
      <c r="C9" s="110"/>
      <c r="D9" s="110"/>
      <c r="E9" s="110"/>
      <c r="F9" s="110"/>
      <c r="G9" s="110"/>
      <c r="H9" s="110"/>
      <c r="I9" s="29"/>
      <c r="J9" s="30"/>
    </row>
    <row r="10" spans="2:10" s="28" customFormat="1" ht="10.5" customHeight="1">
      <c r="B10" s="8"/>
      <c r="C10" s="8"/>
      <c r="D10" s="111" t="s">
        <v>1</v>
      </c>
      <c r="E10" s="111"/>
      <c r="F10" s="111"/>
      <c r="G10" s="111"/>
      <c r="H10" s="111"/>
      <c r="I10" s="29"/>
      <c r="J10" s="30"/>
    </row>
    <row r="11" spans="2:10" s="31" customFormat="1" ht="15" customHeight="1">
      <c r="B11" s="32" t="s">
        <v>2</v>
      </c>
      <c r="C11" s="33" t="s">
        <v>3</v>
      </c>
      <c r="D11" s="34" t="s">
        <v>4</v>
      </c>
      <c r="E11" s="33" t="s">
        <v>5</v>
      </c>
      <c r="F11" s="33" t="s">
        <v>6</v>
      </c>
      <c r="G11" s="35" t="s">
        <v>7</v>
      </c>
      <c r="H11" s="35" t="s">
        <v>8</v>
      </c>
      <c r="I11" s="36" t="s">
        <v>9</v>
      </c>
      <c r="J11" s="13"/>
    </row>
    <row r="12" spans="2:10" s="37" customFormat="1" ht="14.25" customHeight="1">
      <c r="B12" s="38" t="s">
        <v>10</v>
      </c>
      <c r="C12" s="39"/>
      <c r="D12" s="40" t="s">
        <v>11</v>
      </c>
      <c r="E12" s="41"/>
      <c r="F12" s="41"/>
      <c r="G12" s="42"/>
      <c r="H12" s="43">
        <f>SUM(H13:H23)</f>
        <v>14293.08</v>
      </c>
      <c r="I12" s="12"/>
      <c r="J12" s="44"/>
    </row>
    <row r="13" spans="2:10" s="45" customFormat="1" ht="108" customHeight="1">
      <c r="B13" s="46" t="s">
        <v>12</v>
      </c>
      <c r="C13" s="47" t="s">
        <v>13</v>
      </c>
      <c r="D13" s="48" t="s">
        <v>14</v>
      </c>
      <c r="E13" s="49" t="s">
        <v>15</v>
      </c>
      <c r="F13" s="50">
        <f>4*1.1*0.2</f>
        <v>0.8800000000000001</v>
      </c>
      <c r="G13" s="51">
        <v>254.73</v>
      </c>
      <c r="H13" s="52">
        <f aca="true" t="shared" si="0" ref="H13:H23">ROUND(F13*G13,2)</f>
        <v>224.16</v>
      </c>
      <c r="I13" s="53" t="s">
        <v>16</v>
      </c>
      <c r="J13" s="44"/>
    </row>
    <row r="14" spans="2:10" s="45" customFormat="1" ht="72" customHeight="1">
      <c r="B14" s="46" t="s">
        <v>17</v>
      </c>
      <c r="C14" s="54" t="s">
        <v>18</v>
      </c>
      <c r="D14" s="55" t="s">
        <v>19</v>
      </c>
      <c r="E14" s="56" t="s">
        <v>20</v>
      </c>
      <c r="F14" s="50">
        <f>6</f>
        <v>6</v>
      </c>
      <c r="G14" s="57">
        <v>321.13</v>
      </c>
      <c r="H14" s="52">
        <f t="shared" si="0"/>
        <v>1926.78</v>
      </c>
      <c r="I14" s="53" t="s">
        <v>21</v>
      </c>
      <c r="J14" s="44"/>
    </row>
    <row r="15" spans="2:10" ht="36" customHeight="1">
      <c r="B15" s="46" t="s">
        <v>22</v>
      </c>
      <c r="C15" s="58" t="s">
        <v>23</v>
      </c>
      <c r="D15" s="59" t="s">
        <v>24</v>
      </c>
      <c r="E15" s="46" t="s">
        <v>25</v>
      </c>
      <c r="F15" s="50">
        <f>4*90-(12*2*4)</f>
        <v>264</v>
      </c>
      <c r="G15" s="26">
        <v>30.05</v>
      </c>
      <c r="H15" s="52">
        <f t="shared" si="0"/>
        <v>7933.2</v>
      </c>
      <c r="I15" s="60" t="s">
        <v>26</v>
      </c>
      <c r="J15" s="13"/>
    </row>
    <row r="16" spans="2:10" ht="216" customHeight="1">
      <c r="B16" s="46" t="s">
        <v>27</v>
      </c>
      <c r="C16" s="61" t="s">
        <v>28</v>
      </c>
      <c r="D16" s="62" t="s">
        <v>29</v>
      </c>
      <c r="E16" s="8" t="s">
        <v>30</v>
      </c>
      <c r="F16" s="50">
        <f>4.5*30.6</f>
        <v>137.70000000000002</v>
      </c>
      <c r="G16" s="26">
        <v>4</v>
      </c>
      <c r="H16" s="52">
        <f t="shared" si="0"/>
        <v>550.8</v>
      </c>
      <c r="I16" s="60" t="s">
        <v>31</v>
      </c>
      <c r="J16" s="13"/>
    </row>
    <row r="17" spans="2:10" ht="84" customHeight="1">
      <c r="B17" s="46" t="s">
        <v>32</v>
      </c>
      <c r="C17" s="61" t="s">
        <v>33</v>
      </c>
      <c r="D17" s="62" t="s">
        <v>34</v>
      </c>
      <c r="E17" s="8" t="s">
        <v>20</v>
      </c>
      <c r="F17" s="50">
        <f>(18.7+30.6+18.7+30.8)*4.5</f>
        <v>444.59999999999997</v>
      </c>
      <c r="G17" s="26">
        <v>5.38</v>
      </c>
      <c r="H17" s="52">
        <f t="shared" si="0"/>
        <v>2391.95</v>
      </c>
      <c r="I17" s="53" t="s">
        <v>35</v>
      </c>
      <c r="J17" s="13"/>
    </row>
    <row r="18" spans="2:10" ht="120" customHeight="1">
      <c r="B18" s="46" t="s">
        <v>36</v>
      </c>
      <c r="C18" s="61" t="s">
        <v>37</v>
      </c>
      <c r="D18" s="62" t="s">
        <v>38</v>
      </c>
      <c r="E18" s="8" t="s">
        <v>39</v>
      </c>
      <c r="F18" s="50">
        <f>30.8*6*4</f>
        <v>739.2</v>
      </c>
      <c r="G18" s="52">
        <v>0.11</v>
      </c>
      <c r="H18" s="52">
        <f t="shared" si="0"/>
        <v>81.31</v>
      </c>
      <c r="I18" s="63" t="s">
        <v>40</v>
      </c>
      <c r="J18" s="13"/>
    </row>
    <row r="19" spans="2:10" ht="120" customHeight="1">
      <c r="B19" s="46" t="s">
        <v>41</v>
      </c>
      <c r="C19" s="61" t="s">
        <v>42</v>
      </c>
      <c r="D19" s="62" t="s">
        <v>43</v>
      </c>
      <c r="E19" s="8" t="s">
        <v>20</v>
      </c>
      <c r="F19" s="50">
        <f>30.8*0.9</f>
        <v>27.720000000000002</v>
      </c>
      <c r="G19" s="52">
        <v>0.99</v>
      </c>
      <c r="H19" s="52">
        <f t="shared" si="0"/>
        <v>27.44</v>
      </c>
      <c r="I19" s="63" t="s">
        <v>44</v>
      </c>
      <c r="J19" s="13"/>
    </row>
    <row r="20" spans="2:10" ht="84" customHeight="1">
      <c r="B20" s="46" t="s">
        <v>45</v>
      </c>
      <c r="C20" s="61" t="s">
        <v>46</v>
      </c>
      <c r="D20" s="62" t="s">
        <v>47</v>
      </c>
      <c r="E20" s="8" t="s">
        <v>20</v>
      </c>
      <c r="F20" s="50">
        <f>30.8*6</f>
        <v>184.8</v>
      </c>
      <c r="G20" s="52">
        <v>0.63</v>
      </c>
      <c r="H20" s="52">
        <f t="shared" si="0"/>
        <v>116.42</v>
      </c>
      <c r="I20" s="63" t="s">
        <v>48</v>
      </c>
      <c r="J20" s="13"/>
    </row>
    <row r="21" spans="2:10" ht="96" customHeight="1">
      <c r="B21" s="46" t="s">
        <v>49</v>
      </c>
      <c r="C21" s="64" t="s">
        <v>50</v>
      </c>
      <c r="D21" s="65" t="s">
        <v>51</v>
      </c>
      <c r="E21" s="66" t="s">
        <v>15</v>
      </c>
      <c r="F21" s="67">
        <f>(1*1*1*6*2)</f>
        <v>12</v>
      </c>
      <c r="G21" s="26">
        <v>45.8</v>
      </c>
      <c r="H21" s="52">
        <f t="shared" si="0"/>
        <v>549.6</v>
      </c>
      <c r="I21" s="60" t="s">
        <v>52</v>
      </c>
      <c r="J21" s="13"/>
    </row>
    <row r="22" spans="2:10" ht="84" customHeight="1">
      <c r="B22" s="46" t="s">
        <v>53</v>
      </c>
      <c r="C22" s="61" t="s">
        <v>54</v>
      </c>
      <c r="D22" s="62" t="s">
        <v>55</v>
      </c>
      <c r="E22" s="8" t="s">
        <v>15</v>
      </c>
      <c r="F22" s="67">
        <f>F21*0.8</f>
        <v>9.600000000000001</v>
      </c>
      <c r="G22" s="26">
        <v>28.29</v>
      </c>
      <c r="H22" s="52">
        <f t="shared" si="0"/>
        <v>271.58</v>
      </c>
      <c r="I22" s="53" t="s">
        <v>56</v>
      </c>
      <c r="J22" s="13"/>
    </row>
    <row r="23" spans="2:10" ht="96" customHeight="1">
      <c r="B23" s="46" t="s">
        <v>57</v>
      </c>
      <c r="C23" s="47" t="s">
        <v>58</v>
      </c>
      <c r="D23" s="48" t="s">
        <v>59</v>
      </c>
      <c r="E23" s="49" t="s">
        <v>20</v>
      </c>
      <c r="F23" s="67">
        <f>1*1*12</f>
        <v>12</v>
      </c>
      <c r="G23" s="26">
        <v>18.32</v>
      </c>
      <c r="H23" s="52">
        <f t="shared" si="0"/>
        <v>219.84</v>
      </c>
      <c r="I23" s="53" t="s">
        <v>60</v>
      </c>
      <c r="J23" s="13"/>
    </row>
    <row r="24" spans="2:10" ht="13.5" customHeight="1">
      <c r="B24" s="68"/>
      <c r="C24" s="69"/>
      <c r="D24" s="70"/>
      <c r="E24" s="71"/>
      <c r="F24" s="72"/>
      <c r="H24" s="4"/>
      <c r="I24" s="73"/>
      <c r="J24" s="13"/>
    </row>
    <row r="25" spans="2:10" ht="13.5" customHeight="1">
      <c r="B25" s="38" t="s">
        <v>61</v>
      </c>
      <c r="C25" s="74"/>
      <c r="D25" s="40" t="s">
        <v>62</v>
      </c>
      <c r="E25" s="75"/>
      <c r="F25" s="75"/>
      <c r="G25" s="42"/>
      <c r="H25" s="43">
        <f>SUM(H26:H27)</f>
        <v>19788.19</v>
      </c>
      <c r="I25" s="76"/>
      <c r="J25" s="13"/>
    </row>
    <row r="26" spans="2:10" s="77" customFormat="1" ht="216" customHeight="1">
      <c r="B26" s="46" t="s">
        <v>63</v>
      </c>
      <c r="C26" s="47" t="s">
        <v>64</v>
      </c>
      <c r="D26" s="48" t="s">
        <v>65</v>
      </c>
      <c r="E26" s="49" t="s">
        <v>20</v>
      </c>
      <c r="F26" s="50">
        <f>(18.7+18.7)*1.5+(30.8+30.8)*1.1</f>
        <v>123.86</v>
      </c>
      <c r="G26" s="52">
        <v>143.91</v>
      </c>
      <c r="H26" s="4">
        <f>ROUND(F26*G26,2)</f>
        <v>17824.69</v>
      </c>
      <c r="I26" s="53" t="s">
        <v>66</v>
      </c>
      <c r="J26" s="13"/>
    </row>
    <row r="27" spans="2:10" s="77" customFormat="1" ht="60" customHeight="1">
      <c r="B27" s="46" t="s">
        <v>67</v>
      </c>
      <c r="C27" s="47" t="s">
        <v>68</v>
      </c>
      <c r="D27" s="48" t="s">
        <v>69</v>
      </c>
      <c r="E27" s="49" t="s">
        <v>70</v>
      </c>
      <c r="F27" s="50">
        <v>1</v>
      </c>
      <c r="G27" s="52">
        <v>1963.5</v>
      </c>
      <c r="H27" s="4">
        <f>ROUND(F27*G27,2)</f>
        <v>1963.5</v>
      </c>
      <c r="I27" s="53" t="s">
        <v>71</v>
      </c>
      <c r="J27" s="13"/>
    </row>
    <row r="28" spans="2:10" s="77" customFormat="1" ht="13.5" customHeight="1">
      <c r="B28" s="46"/>
      <c r="C28" s="58"/>
      <c r="D28" s="59"/>
      <c r="E28" s="78"/>
      <c r="F28" s="50"/>
      <c r="G28" s="52"/>
      <c r="H28" s="4"/>
      <c r="I28" s="53"/>
      <c r="J28" s="13"/>
    </row>
    <row r="29" spans="2:10" s="77" customFormat="1" ht="13.5" customHeight="1">
      <c r="B29" s="38" t="s">
        <v>72</v>
      </c>
      <c r="C29" s="39"/>
      <c r="D29" s="40" t="s">
        <v>73</v>
      </c>
      <c r="E29" s="41"/>
      <c r="F29" s="41"/>
      <c r="G29" s="42"/>
      <c r="H29" s="43">
        <f>SUM(H30:H30)</f>
        <v>189.24</v>
      </c>
      <c r="I29" s="53"/>
      <c r="J29" s="13"/>
    </row>
    <row r="30" spans="2:10" s="77" customFormat="1" ht="144" customHeight="1">
      <c r="B30" s="46" t="s">
        <v>74</v>
      </c>
      <c r="C30" s="47" t="s">
        <v>75</v>
      </c>
      <c r="D30" s="48" t="s">
        <v>76</v>
      </c>
      <c r="E30" s="49" t="s">
        <v>20</v>
      </c>
      <c r="F30" s="50">
        <f>1.1*4</f>
        <v>4.4</v>
      </c>
      <c r="G30" s="52">
        <v>43.01</v>
      </c>
      <c r="H30" s="4">
        <f>ROUND(F30*G30,2)</f>
        <v>189.24</v>
      </c>
      <c r="I30" s="53" t="s">
        <v>77</v>
      </c>
      <c r="J30" s="13"/>
    </row>
    <row r="31" spans="2:10" s="77" customFormat="1" ht="13.5" customHeight="1">
      <c r="B31" s="58"/>
      <c r="C31" s="79"/>
      <c r="D31" s="80"/>
      <c r="E31" s="81"/>
      <c r="F31" s="8"/>
      <c r="G31" s="4"/>
      <c r="H31" s="4"/>
      <c r="I31" s="53"/>
      <c r="J31" s="13"/>
    </row>
    <row r="32" spans="2:10" s="77" customFormat="1" ht="13.5" customHeight="1">
      <c r="B32" s="38" t="s">
        <v>78</v>
      </c>
      <c r="C32" s="39"/>
      <c r="D32" s="40" t="s">
        <v>79</v>
      </c>
      <c r="E32" s="41"/>
      <c r="F32" s="41"/>
      <c r="G32" s="42"/>
      <c r="H32" s="43">
        <f>SUM(H33:H34)</f>
        <v>7326.7</v>
      </c>
      <c r="I32" s="53"/>
      <c r="J32" s="13"/>
    </row>
    <row r="33" spans="2:10" s="77" customFormat="1" ht="120" customHeight="1">
      <c r="B33" s="58" t="s">
        <v>80</v>
      </c>
      <c r="C33" s="61" t="s">
        <v>81</v>
      </c>
      <c r="D33" s="62" t="s">
        <v>82</v>
      </c>
      <c r="E33" s="8" t="s">
        <v>20</v>
      </c>
      <c r="F33" s="8">
        <f>(30.8+30.8+18.7+18.7)*1.1*2</f>
        <v>217.8</v>
      </c>
      <c r="G33" s="4">
        <v>24.41</v>
      </c>
      <c r="H33" s="4">
        <f>ROUND(F33*G33,2)</f>
        <v>5316.5</v>
      </c>
      <c r="I33" s="53" t="s">
        <v>83</v>
      </c>
      <c r="J33" s="13"/>
    </row>
    <row r="34" spans="2:10" ht="84" customHeight="1">
      <c r="B34" s="58" t="s">
        <v>84</v>
      </c>
      <c r="C34" s="47" t="s">
        <v>85</v>
      </c>
      <c r="D34" s="48" t="s">
        <v>86</v>
      </c>
      <c r="E34" s="49" t="s">
        <v>20</v>
      </c>
      <c r="F34" s="72">
        <f>(30.8+18.7)</f>
        <v>49.5</v>
      </c>
      <c r="G34" s="26">
        <v>40.61</v>
      </c>
      <c r="H34" s="4">
        <f>ROUND(F34*G34,2)</f>
        <v>2010.2</v>
      </c>
      <c r="I34" s="53" t="s">
        <v>87</v>
      </c>
      <c r="J34" s="13"/>
    </row>
    <row r="35" spans="2:10" ht="13.5" customHeight="1">
      <c r="B35" s="58"/>
      <c r="C35" s="79"/>
      <c r="D35" s="80"/>
      <c r="E35" s="81"/>
      <c r="F35" s="8"/>
      <c r="H35" s="4"/>
      <c r="I35" s="53"/>
      <c r="J35" s="13"/>
    </row>
    <row r="36" spans="2:10" ht="13.5" customHeight="1">
      <c r="B36" s="38" t="s">
        <v>88</v>
      </c>
      <c r="C36" s="39"/>
      <c r="D36" s="40" t="s">
        <v>89</v>
      </c>
      <c r="E36" s="41"/>
      <c r="F36" s="41"/>
      <c r="G36" s="42"/>
      <c r="H36" s="43">
        <f>SUM(H37:H40)</f>
        <v>2870.56</v>
      </c>
      <c r="I36" s="53"/>
      <c r="J36" s="13"/>
    </row>
    <row r="37" spans="2:10" ht="120" customHeight="1">
      <c r="B37" s="58" t="s">
        <v>90</v>
      </c>
      <c r="C37" s="47" t="s">
        <v>91</v>
      </c>
      <c r="D37" s="48" t="s">
        <v>92</v>
      </c>
      <c r="E37" s="49" t="s">
        <v>93</v>
      </c>
      <c r="F37" s="8">
        <v>1</v>
      </c>
      <c r="G37" s="4">
        <v>909.16</v>
      </c>
      <c r="H37" s="4">
        <f>ROUND(F37*G37,2)</f>
        <v>909.16</v>
      </c>
      <c r="I37" s="53" t="s">
        <v>94</v>
      </c>
      <c r="J37" s="13"/>
    </row>
    <row r="38" spans="2:10" ht="108" customHeight="1">
      <c r="B38" s="58" t="s">
        <v>95</v>
      </c>
      <c r="C38" s="47" t="s">
        <v>96</v>
      </c>
      <c r="D38" s="48" t="s">
        <v>97</v>
      </c>
      <c r="E38" s="49" t="s">
        <v>93</v>
      </c>
      <c r="F38" s="8">
        <v>8</v>
      </c>
      <c r="G38" s="4">
        <v>118.26</v>
      </c>
      <c r="H38" s="4">
        <f>ROUND(F38*G38,2)</f>
        <v>946.08</v>
      </c>
      <c r="I38" s="53" t="s">
        <v>98</v>
      </c>
      <c r="J38" s="13"/>
    </row>
    <row r="39" spans="2:10" ht="156" customHeight="1">
      <c r="B39" s="58" t="s">
        <v>99</v>
      </c>
      <c r="C39" s="47" t="s">
        <v>100</v>
      </c>
      <c r="D39" s="48" t="s">
        <v>101</v>
      </c>
      <c r="E39" s="49" t="s">
        <v>93</v>
      </c>
      <c r="F39" s="8">
        <v>1</v>
      </c>
      <c r="G39" s="4">
        <v>685.64</v>
      </c>
      <c r="H39" s="4">
        <f>ROUND(F39*G39,2)</f>
        <v>685.64</v>
      </c>
      <c r="I39" s="53" t="s">
        <v>94</v>
      </c>
      <c r="J39" s="13"/>
    </row>
    <row r="40" spans="2:10" ht="36" customHeight="1">
      <c r="B40" s="58" t="s">
        <v>102</v>
      </c>
      <c r="C40" s="47" t="s">
        <v>103</v>
      </c>
      <c r="D40" s="48" t="s">
        <v>104</v>
      </c>
      <c r="E40" s="49" t="s">
        <v>105</v>
      </c>
      <c r="F40" s="8">
        <v>8</v>
      </c>
      <c r="G40" s="4">
        <v>41.21</v>
      </c>
      <c r="H40" s="4">
        <f>ROUND(F40*G40,2)</f>
        <v>329.68</v>
      </c>
      <c r="I40" s="53" t="s">
        <v>98</v>
      </c>
      <c r="J40" s="13"/>
    </row>
    <row r="41" spans="2:10" ht="13.5" customHeight="1">
      <c r="B41" s="58"/>
      <c r="C41" s="58"/>
      <c r="D41" s="59"/>
      <c r="E41" s="78"/>
      <c r="F41" s="8"/>
      <c r="H41" s="4"/>
      <c r="I41" s="53"/>
      <c r="J41" s="13"/>
    </row>
    <row r="42" spans="2:10" ht="13.5" customHeight="1">
      <c r="B42" s="38" t="s">
        <v>106</v>
      </c>
      <c r="C42" s="39"/>
      <c r="D42" s="40" t="s">
        <v>107</v>
      </c>
      <c r="E42" s="41"/>
      <c r="F42" s="41"/>
      <c r="G42" s="42"/>
      <c r="H42" s="43">
        <f>SUM(H43:H46)</f>
        <v>131173.63999999998</v>
      </c>
      <c r="I42" s="53"/>
      <c r="J42" s="13"/>
    </row>
    <row r="43" spans="2:10" ht="60" customHeight="1">
      <c r="B43" s="58" t="s">
        <v>108</v>
      </c>
      <c r="C43" s="58"/>
      <c r="D43" s="59" t="s">
        <v>109</v>
      </c>
      <c r="E43" s="78"/>
      <c r="F43" s="8">
        <v>1</v>
      </c>
      <c r="G43" s="4">
        <v>127400</v>
      </c>
      <c r="H43" s="4">
        <f>G43</f>
        <v>127400</v>
      </c>
      <c r="I43" s="53"/>
      <c r="J43" s="13"/>
    </row>
    <row r="44" spans="2:10" ht="120" customHeight="1">
      <c r="B44" s="58" t="s">
        <v>110</v>
      </c>
      <c r="C44" s="47" t="s">
        <v>111</v>
      </c>
      <c r="D44" s="48" t="s">
        <v>112</v>
      </c>
      <c r="E44" s="49" t="s">
        <v>15</v>
      </c>
      <c r="F44" s="8">
        <f>(0.8*0.8*12*0.05)</f>
        <v>0.3840000000000001</v>
      </c>
      <c r="G44" s="4">
        <v>378.98</v>
      </c>
      <c r="H44" s="4">
        <f>ROUND(F44*G44,2)</f>
        <v>145.53</v>
      </c>
      <c r="I44" s="53" t="s">
        <v>113</v>
      </c>
      <c r="J44" s="13"/>
    </row>
    <row r="45" spans="2:10" ht="132" customHeight="1">
      <c r="B45" s="58" t="s">
        <v>114</v>
      </c>
      <c r="C45" s="66" t="s">
        <v>115</v>
      </c>
      <c r="D45" s="82" t="s">
        <v>116</v>
      </c>
      <c r="E45" s="66" t="s">
        <v>15</v>
      </c>
      <c r="F45" s="72">
        <f>(0.8*0.8*0.25*12)</f>
        <v>1.9200000000000004</v>
      </c>
      <c r="G45" s="26">
        <v>1889.64</v>
      </c>
      <c r="H45" s="4">
        <f>ROUND(F45*G45,2)</f>
        <v>3628.11</v>
      </c>
      <c r="I45" s="53" t="s">
        <v>117</v>
      </c>
      <c r="J45" s="13"/>
    </row>
    <row r="46" spans="2:10" ht="13.5" customHeight="1">
      <c r="B46" s="58"/>
      <c r="C46" s="58"/>
      <c r="D46" s="59"/>
      <c r="E46" s="78"/>
      <c r="F46" s="8"/>
      <c r="H46" s="4"/>
      <c r="I46" s="53"/>
      <c r="J46" s="13"/>
    </row>
    <row r="47" spans="2:10" ht="14.25" customHeight="1">
      <c r="B47" s="38" t="s">
        <v>118</v>
      </c>
      <c r="C47" s="39"/>
      <c r="D47" s="40" t="s">
        <v>119</v>
      </c>
      <c r="E47" s="41"/>
      <c r="F47" s="41"/>
      <c r="G47" s="42"/>
      <c r="H47" s="43">
        <f>SUM(H48:H51)</f>
        <v>9388.29</v>
      </c>
      <c r="I47" s="12"/>
      <c r="J47" s="13"/>
    </row>
    <row r="48" spans="2:10" ht="132" customHeight="1">
      <c r="B48" s="8" t="s">
        <v>120</v>
      </c>
      <c r="C48" s="58" t="s">
        <v>121</v>
      </c>
      <c r="D48" s="59" t="s">
        <v>122</v>
      </c>
      <c r="E48" s="78" t="s">
        <v>20</v>
      </c>
      <c r="F48" s="50">
        <f>(22.76*0.1*2)+(72*0.1)+(16+16+25+25)*0.08+(2*3*3*2*0.08)</f>
        <v>21.192</v>
      </c>
      <c r="G48" s="51">
        <v>48.98</v>
      </c>
      <c r="H48" s="4">
        <v>1037.89</v>
      </c>
      <c r="I48" s="73" t="s">
        <v>123</v>
      </c>
      <c r="J48" s="13"/>
    </row>
    <row r="49" spans="2:10" ht="108" customHeight="1">
      <c r="B49" s="8" t="s">
        <v>124</v>
      </c>
      <c r="C49" s="83" t="s">
        <v>125</v>
      </c>
      <c r="D49" s="62" t="s">
        <v>126</v>
      </c>
      <c r="E49" s="8" t="s">
        <v>20</v>
      </c>
      <c r="F49" s="72">
        <f>(18.7*30.8)+(9.5*1.65)</f>
        <v>591.635</v>
      </c>
      <c r="G49" s="84">
        <v>10.32</v>
      </c>
      <c r="H49" s="4">
        <v>6105.72</v>
      </c>
      <c r="I49" s="73" t="s">
        <v>127</v>
      </c>
      <c r="J49" s="13"/>
    </row>
    <row r="50" spans="2:10" s="77" customFormat="1" ht="168" customHeight="1">
      <c r="B50" s="8" t="s">
        <v>128</v>
      </c>
      <c r="C50" s="61" t="s">
        <v>129</v>
      </c>
      <c r="D50" s="62" t="s">
        <v>130</v>
      </c>
      <c r="E50" s="8" t="s">
        <v>20</v>
      </c>
      <c r="F50" s="72">
        <f>(18.7+18.7+30.8+30.8-4)*2*1.1</f>
        <v>209.00000000000003</v>
      </c>
      <c r="G50" s="26">
        <v>10.25</v>
      </c>
      <c r="H50" s="4">
        <f>ROUND(F50*G50,2)</f>
        <v>2142.25</v>
      </c>
      <c r="I50" s="73" t="s">
        <v>131</v>
      </c>
      <c r="J50" s="13"/>
    </row>
    <row r="51" spans="2:10" ht="108" customHeight="1">
      <c r="B51" s="8" t="s">
        <v>132</v>
      </c>
      <c r="C51" s="61" t="s">
        <v>133</v>
      </c>
      <c r="D51" s="62" t="s">
        <v>134</v>
      </c>
      <c r="E51" s="8" t="s">
        <v>20</v>
      </c>
      <c r="F51" s="85">
        <f>4*1.1*2</f>
        <v>8.8</v>
      </c>
      <c r="G51" s="26">
        <v>11.64</v>
      </c>
      <c r="H51" s="4">
        <f>ROUND(F51*G51,2)</f>
        <v>102.43</v>
      </c>
      <c r="I51" s="73" t="s">
        <v>135</v>
      </c>
      <c r="J51" s="13"/>
    </row>
    <row r="52" spans="2:10" ht="13.5" customHeight="1">
      <c r="B52" s="8"/>
      <c r="C52" s="79"/>
      <c r="D52" s="80"/>
      <c r="E52" s="81"/>
      <c r="F52" s="86"/>
      <c r="G52" s="26"/>
      <c r="H52" s="87"/>
      <c r="I52" s="73"/>
      <c r="J52" s="77"/>
    </row>
    <row r="53" spans="2:10" ht="14.25" customHeight="1">
      <c r="B53" s="88"/>
      <c r="C53" s="40"/>
      <c r="D53" s="40" t="s">
        <v>136</v>
      </c>
      <c r="E53" s="40"/>
      <c r="F53" s="40"/>
      <c r="G53" s="89"/>
      <c r="H53" s="90">
        <f>H47+H36+H32+H29+H25+H12+H42</f>
        <v>185029.69999999998</v>
      </c>
      <c r="I53" s="12"/>
      <c r="J53" s="77"/>
    </row>
    <row r="54" spans="2:10" ht="12.75" customHeight="1">
      <c r="B54" s="91"/>
      <c r="C54" s="40"/>
      <c r="D54" s="92" t="s">
        <v>137</v>
      </c>
      <c r="E54" s="41"/>
      <c r="F54" s="41"/>
      <c r="G54" s="42"/>
      <c r="H54" s="90">
        <f>H53*0.2223</f>
        <v>41132.102309999995</v>
      </c>
      <c r="I54" s="12"/>
      <c r="J54" s="77"/>
    </row>
    <row r="55" spans="2:10" ht="12.75" customHeight="1">
      <c r="B55" s="88"/>
      <c r="C55" s="93"/>
      <c r="D55" s="40" t="s">
        <v>138</v>
      </c>
      <c r="E55" s="41"/>
      <c r="F55" s="41"/>
      <c r="G55" s="42"/>
      <c r="H55" s="43">
        <f>H53+H54</f>
        <v>226161.80230999997</v>
      </c>
      <c r="I55" s="12"/>
      <c r="J55" s="77"/>
    </row>
    <row r="56" spans="2:10" ht="12.75" customHeight="1">
      <c r="B56" s="94"/>
      <c r="C56" s="95"/>
      <c r="D56" s="96"/>
      <c r="E56" s="3"/>
      <c r="H56" s="4"/>
      <c r="I56" s="97"/>
      <c r="J56" s="77"/>
    </row>
    <row r="57" spans="2:10" ht="12.75" customHeight="1">
      <c r="B57" s="98"/>
      <c r="C57" s="98"/>
      <c r="D57" s="96"/>
      <c r="E57" s="3"/>
      <c r="H57" s="4"/>
      <c r="I57" s="97"/>
      <c r="J57" s="77"/>
    </row>
    <row r="58" spans="2:10" ht="12.75" customHeight="1">
      <c r="B58" s="3"/>
      <c r="C58" s="3"/>
      <c r="D58" s="96"/>
      <c r="E58" s="3"/>
      <c r="H58" s="4"/>
      <c r="I58" s="97"/>
      <c r="J58" s="77"/>
    </row>
    <row r="59" spans="2:9" ht="12.75" customHeight="1">
      <c r="B59" s="112" t="s">
        <v>139</v>
      </c>
      <c r="C59" s="112"/>
      <c r="D59" s="112"/>
      <c r="E59" s="112"/>
      <c r="F59" s="112"/>
      <c r="G59" s="112"/>
      <c r="I59" s="99"/>
    </row>
    <row r="60" spans="2:7" ht="12.75" customHeight="1">
      <c r="B60" s="113" t="s">
        <v>140</v>
      </c>
      <c r="C60" s="113"/>
      <c r="D60" s="113"/>
      <c r="E60" s="114">
        <f>H45+H44</f>
        <v>3773.6400000000003</v>
      </c>
      <c r="F60" s="114"/>
      <c r="G60" s="114"/>
    </row>
    <row r="61" spans="2:7" ht="12.75" customHeight="1">
      <c r="B61" s="113" t="s">
        <v>141</v>
      </c>
      <c r="C61" s="113"/>
      <c r="D61" s="113"/>
      <c r="E61" s="114">
        <f>H43</f>
        <v>127400</v>
      </c>
      <c r="F61" s="114"/>
      <c r="G61" s="114"/>
    </row>
    <row r="62" spans="2:7" ht="12.75" customHeight="1">
      <c r="B62" s="113" t="s">
        <v>142</v>
      </c>
      <c r="C62" s="113"/>
      <c r="D62" s="113"/>
      <c r="E62" s="114">
        <f>H21</f>
        <v>549.6</v>
      </c>
      <c r="F62" s="114"/>
      <c r="G62" s="114"/>
    </row>
    <row r="63" spans="2:7" ht="12.75" customHeight="1">
      <c r="B63" s="113" t="s">
        <v>143</v>
      </c>
      <c r="C63" s="113"/>
      <c r="D63" s="113"/>
      <c r="E63" s="114">
        <f>H22</f>
        <v>271.58</v>
      </c>
      <c r="F63" s="114"/>
      <c r="G63" s="114"/>
    </row>
    <row r="64" spans="2:7" ht="12.75" customHeight="1">
      <c r="B64" s="113" t="s">
        <v>144</v>
      </c>
      <c r="C64" s="113"/>
      <c r="D64" s="113"/>
      <c r="E64" s="114">
        <f>H16+H17+H18+H19+H20</f>
        <v>3167.92</v>
      </c>
      <c r="F64" s="114"/>
      <c r="G64" s="114"/>
    </row>
    <row r="65" spans="2:7" ht="12.75" customHeight="1">
      <c r="B65" s="115" t="s">
        <v>145</v>
      </c>
      <c r="C65" s="115"/>
      <c r="D65" s="115"/>
      <c r="E65" s="114">
        <f>E60+E61+E62+E63+E64</f>
        <v>135162.74000000002</v>
      </c>
      <c r="F65" s="114"/>
      <c r="G65" s="114"/>
    </row>
    <row r="66" spans="2:7" ht="12.75" customHeight="1">
      <c r="B66" s="116" t="s">
        <v>138</v>
      </c>
      <c r="C66" s="116"/>
      <c r="D66" s="116"/>
      <c r="E66" s="117">
        <f>E65+(E65*0.2223)</f>
        <v>165209.41710200004</v>
      </c>
      <c r="F66" s="117"/>
      <c r="G66" s="117"/>
    </row>
    <row r="67" spans="2:7" ht="12.75" customHeight="1">
      <c r="B67" s="100"/>
      <c r="C67" s="100"/>
      <c r="D67" s="100"/>
      <c r="E67" s="101"/>
      <c r="F67" s="102"/>
      <c r="G67" s="102"/>
    </row>
    <row r="68" spans="2:6" ht="12.75" customHeight="1">
      <c r="B68" s="103"/>
      <c r="C68" s="103"/>
      <c r="D68" s="104"/>
      <c r="E68" s="103"/>
      <c r="F68" s="8"/>
    </row>
    <row r="69" spans="2:7" ht="12.75" customHeight="1">
      <c r="B69" s="112" t="s">
        <v>146</v>
      </c>
      <c r="C69" s="112"/>
      <c r="D69" s="112"/>
      <c r="E69" s="112"/>
      <c r="F69" s="112"/>
      <c r="G69" s="112"/>
    </row>
    <row r="70" spans="2:7" ht="12.75" customHeight="1">
      <c r="B70" s="113" t="s">
        <v>11</v>
      </c>
      <c r="C70" s="113"/>
      <c r="D70" s="113"/>
      <c r="E70" s="114">
        <f>H12-E62-E63-E64</f>
        <v>10303.98</v>
      </c>
      <c r="F70" s="114"/>
      <c r="G70" s="114"/>
    </row>
    <row r="71" spans="2:7" ht="12.75" customHeight="1">
      <c r="B71" s="113" t="s">
        <v>147</v>
      </c>
      <c r="C71" s="113"/>
      <c r="D71" s="113"/>
      <c r="E71" s="114">
        <f>H25</f>
        <v>19788.19</v>
      </c>
      <c r="F71" s="114"/>
      <c r="G71" s="114"/>
    </row>
    <row r="72" spans="2:9" ht="12.75" customHeight="1">
      <c r="B72" s="115" t="s">
        <v>73</v>
      </c>
      <c r="C72" s="115"/>
      <c r="D72" s="115"/>
      <c r="E72" s="114">
        <f>H29</f>
        <v>189.24</v>
      </c>
      <c r="F72" s="114"/>
      <c r="G72" s="114"/>
      <c r="I72" s="99"/>
    </row>
    <row r="73" spans="2:7" ht="12.75" customHeight="1">
      <c r="B73" s="118" t="s">
        <v>79</v>
      </c>
      <c r="C73" s="118"/>
      <c r="D73" s="118"/>
      <c r="E73" s="114">
        <f>H32</f>
        <v>7326.7</v>
      </c>
      <c r="F73" s="114"/>
      <c r="G73" s="114"/>
    </row>
    <row r="74" spans="2:9" ht="12.75" customHeight="1">
      <c r="B74" s="113" t="s">
        <v>89</v>
      </c>
      <c r="C74" s="113"/>
      <c r="D74" s="113"/>
      <c r="E74" s="119">
        <f>H36</f>
        <v>2870.56</v>
      </c>
      <c r="F74" s="119"/>
      <c r="G74" s="119"/>
      <c r="I74" s="99"/>
    </row>
    <row r="75" spans="2:7" ht="12.75" customHeight="1">
      <c r="B75" s="113" t="s">
        <v>119</v>
      </c>
      <c r="C75" s="113"/>
      <c r="D75" s="113"/>
      <c r="E75" s="119">
        <f>H47</f>
        <v>9388.29</v>
      </c>
      <c r="F75" s="119"/>
      <c r="G75" s="119"/>
    </row>
    <row r="76" spans="2:7" ht="12.75" customHeight="1">
      <c r="B76" s="115" t="s">
        <v>145</v>
      </c>
      <c r="C76" s="115"/>
      <c r="D76" s="115"/>
      <c r="E76" s="114">
        <f>SUM(E70:G75)</f>
        <v>49866.96</v>
      </c>
      <c r="F76" s="114"/>
      <c r="G76" s="114"/>
    </row>
    <row r="77" spans="2:7" ht="12.75" customHeight="1">
      <c r="B77" s="116" t="s">
        <v>138</v>
      </c>
      <c r="C77" s="116"/>
      <c r="D77" s="116"/>
      <c r="E77" s="117">
        <v>60952.38</v>
      </c>
      <c r="F77" s="117"/>
      <c r="G77" s="117"/>
    </row>
    <row r="78" spans="3:6" ht="12.75" customHeight="1">
      <c r="C78" s="79"/>
      <c r="D78" s="80"/>
      <c r="E78" s="81"/>
      <c r="F78" s="98"/>
    </row>
    <row r="79" spans="3:6" ht="12.75" customHeight="1">
      <c r="C79" s="105"/>
      <c r="D79" s="106"/>
      <c r="E79" s="105"/>
      <c r="F79" s="98"/>
    </row>
    <row r="80" spans="8:9" ht="12.75" customHeight="1">
      <c r="H80" s="107"/>
      <c r="I80" s="108"/>
    </row>
    <row r="81" ht="12.75" customHeight="1">
      <c r="H81" s="107"/>
    </row>
    <row r="82" ht="12.75" customHeight="1">
      <c r="H82" s="107"/>
    </row>
    <row r="83" ht="12.75" customHeight="1">
      <c r="H83" s="107"/>
    </row>
    <row r="84" ht="12.75" customHeight="1">
      <c r="H84" s="107"/>
    </row>
    <row r="65431" ht="12.75" customHeight="1"/>
  </sheetData>
  <sheetProtection selectLockedCells="1" selectUnlockedCells="1"/>
  <mergeCells count="35">
    <mergeCell ref="B77:D77"/>
    <mergeCell ref="E77:G77"/>
    <mergeCell ref="B75:D75"/>
    <mergeCell ref="E75:G75"/>
    <mergeCell ref="B76:D76"/>
    <mergeCell ref="E76:G76"/>
    <mergeCell ref="B73:D73"/>
    <mergeCell ref="E73:G73"/>
    <mergeCell ref="B74:D74"/>
    <mergeCell ref="E74:G74"/>
    <mergeCell ref="B71:D71"/>
    <mergeCell ref="E71:G71"/>
    <mergeCell ref="B72:D72"/>
    <mergeCell ref="E72:G72"/>
    <mergeCell ref="B66:D66"/>
    <mergeCell ref="E66:G66"/>
    <mergeCell ref="B69:G69"/>
    <mergeCell ref="B70:D70"/>
    <mergeCell ref="E70:G70"/>
    <mergeCell ref="B64:D64"/>
    <mergeCell ref="E64:G64"/>
    <mergeCell ref="B65:D65"/>
    <mergeCell ref="E65:G65"/>
    <mergeCell ref="B62:D62"/>
    <mergeCell ref="E62:G62"/>
    <mergeCell ref="B63:D63"/>
    <mergeCell ref="E63:G63"/>
    <mergeCell ref="B60:D60"/>
    <mergeCell ref="E60:G60"/>
    <mergeCell ref="B61:D61"/>
    <mergeCell ref="E61:G61"/>
    <mergeCell ref="F6:H6"/>
    <mergeCell ref="B8:H9"/>
    <mergeCell ref="D10:H10"/>
    <mergeCell ref="B59:G59"/>
  </mergeCells>
  <printOptions/>
  <pageMargins left="0.15347222222222223" right="0.17569444444444443" top="0.5118055555555555" bottom="0.13541666666666666" header="0.5118055555555555" footer="0.5118055555555555"/>
  <pageSetup fitToHeight="20" fitToWidth="1"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donato.tavares</dc:creator>
  <cp:keywords/>
  <dc:description/>
  <cp:lastModifiedBy>donato.tavares</cp:lastModifiedBy>
  <cp:lastPrinted>2021-04-05T19:48:45Z</cp:lastPrinted>
  <dcterms:modified xsi:type="dcterms:W3CDTF">2021-04-05T19:49:36Z</dcterms:modified>
  <cp:category/>
  <cp:version/>
  <cp:contentType/>
  <cp:contentStatus/>
</cp:coreProperties>
</file>