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" sheetId="1" r:id="rId1"/>
    <sheet name="Composição do item 06115001-E" sheetId="2" r:id="rId2"/>
    <sheet name="Plan1" sheetId="3" r:id="rId3"/>
    <sheet name="Plan2" sheetId="4" r:id="rId4"/>
    <sheet name="Plan3" sheetId="5" r:id="rId5"/>
    <sheet name="Plan4" sheetId="6" r:id="rId6"/>
  </sheets>
  <definedNames>
    <definedName name="_xlnm.Print_Area" localSheetId="0">'PLANILHA'!$A$1:$I$70</definedName>
    <definedName name="_xlnm.Print_Titles" localSheetId="0">'PLANILHA'!$3:$11</definedName>
    <definedName name="_xlfn_SINGLE">#N/A</definedName>
    <definedName name="Excel_BuiltIn_Print_Area" localSheetId="0">'PLANILHA'!$A$1:$I$70</definedName>
    <definedName name="Excel_BuiltIn_Print_Titles" localSheetId="0">'PLANILHA'!$3:$11</definedName>
  </definedNames>
  <calcPr fullCalcOnLoad="1"/>
</workbook>
</file>

<file path=xl/sharedStrings.xml><?xml version="1.0" encoding="utf-8"?>
<sst xmlns="http://schemas.openxmlformats.org/spreadsheetml/2006/main" count="340" uniqueCount="239">
  <si>
    <t xml:space="preserve"> </t>
  </si>
  <si>
    <t>Reforma da Escola Municipal  Ignácio Hugo de Souza</t>
  </si>
  <si>
    <t xml:space="preserve"> EMOP Ano referência :12/2020</t>
  </si>
  <si>
    <t>Item</t>
  </si>
  <si>
    <t>Código</t>
  </si>
  <si>
    <t>Descrição</t>
  </si>
  <si>
    <t>Unidade</t>
  </si>
  <si>
    <t>Quantidade</t>
  </si>
  <si>
    <t>R$ Unitário</t>
  </si>
  <si>
    <t>R$</t>
  </si>
  <si>
    <t>Memorial</t>
  </si>
  <si>
    <t>1.0</t>
  </si>
  <si>
    <t>Serviços Preliminares</t>
  </si>
  <si>
    <t>1.1</t>
  </si>
  <si>
    <t>05.001.0147-A</t>
  </si>
  <si>
    <t>ARRANCAMENTO DE GRADES,GRADIS,ALAMBRADOS,CERCAS E PORTÕES</t>
  </si>
  <si>
    <t>M2</t>
  </si>
  <si>
    <t xml:space="preserve">Fachada (portão de entrada): (1,6m x 1,42m) + portão garagem (4m x1,7m) + portão lateral (mudar posição atual): (1,7m x 1,75m) + EDUCAÇÃO INFANTIL:cerca de madeira: parte lateral: (17,9m + 3,34 m x 1m) +fachada: ( 34m + 3,98m  ) x 0,5m + solarium: (5m +5m+7m) x 1m + grades (substituição): sala de repouso, janelas: (1,73m x 1,65m x 2un) + jardim 1 e 2, portas: (1,95m x 2,10mx 4un) + ENSINO FUNDAMENTAL:substituição (grade lateral): (4,40m x 2,20m) + janela banheiro diretoria/ secretaria: (1m x 0,8m) </t>
  </si>
  <si>
    <t>1.2</t>
  </si>
  <si>
    <t>02.020.0001-A</t>
  </si>
  <si>
    <t>PLACA DE IDENTIFICACAO DE OBRA PÚBLICA,INCLUSIVE PINTURA E SUPORTES DE MADEIRA.FORNECIMENTO E COLOCAÇÃO</t>
  </si>
  <si>
    <t>3m x 2 m</t>
  </si>
  <si>
    <t>1.3</t>
  </si>
  <si>
    <t>05.105.0063-A</t>
  </si>
  <si>
    <t>MAO DE OBRA DE ENCARREGADO DE OBRA,INCLUSIVE ENCARGOS SOCIAIS</t>
  </si>
  <si>
    <t>H</t>
  </si>
  <si>
    <t>220 horas/mês x 4 meses : ((8horas x 5dias) + (4horasx 1dia ) x 5 semanas x 4 meses</t>
  </si>
  <si>
    <t>1.4</t>
  </si>
  <si>
    <t>05.001.0078-A</t>
  </si>
  <si>
    <t>REMOCAO DE RODAPES DE MADEIRA,CERAMICA OU SEMELHANTE</t>
  </si>
  <si>
    <t>M</t>
  </si>
  <si>
    <t xml:space="preserve">EDUCAÇÃO INFANTIL: varanda: 7,15m + 9,21m + 2,5m + 9,22 m +  jardim 1 e 2: 5m +5m+5m+5m+6,81m+6,81m+6,81m+6,81m </t>
  </si>
  <si>
    <t>1.5</t>
  </si>
  <si>
    <t>05.001.0009-A</t>
  </si>
  <si>
    <t>DEMOLICAO DE REVESTIMENTO EM AZULEJOS,CERAMICAS OU MARMORE EM PAREDE,EXCLUSIVE A CAMADA DE ASSENTAMENTO</t>
  </si>
  <si>
    <t xml:space="preserve">EDUCAÇÃO INFANTIL: banheiro dos professores: (parede da bancada): 5,15m x 1,50m+ banheiro feminino (parede da bancada): 2,25m x 3m </t>
  </si>
  <si>
    <t>1.6</t>
  </si>
  <si>
    <t>05.001.0015-A</t>
  </si>
  <si>
    <t>DEMOLICAO DE PISO DE LADRILHO COM RESPECTIVA CAMADA DE ARGAMASSA DE ASSENTAMENTO,INCLUSIVE AFASTAMENTO LATERAL DENTRO DOCANTEIRO DE SERVICO</t>
  </si>
  <si>
    <t xml:space="preserve">EDUCAÇÃO INFANTIL: varanda: 100,72m² + jardim 1 : 35m² + jardim 2: 35m² </t>
  </si>
  <si>
    <t>1.7</t>
  </si>
  <si>
    <t>05.105.0012-A</t>
  </si>
  <si>
    <t>MAO-DE-OBRA DE CARPINTEIRO DE ESQUADRIAS,INCLUSIVE ENCARGOSSOCIAIS</t>
  </si>
  <si>
    <t>serviços de manutenção nas janelas ( ENSINO FUNDAMENTAL e EDUCAÇÃO INFANTIL): 16horas estimadas</t>
  </si>
  <si>
    <t>1.8</t>
  </si>
  <si>
    <t>02.004.0010-A</t>
  </si>
  <si>
    <t>BARRACAO DE OBRA EM CHAPA DE COMPENSADO DE 6MM DE ESPESSURA,RESINADA,SIMPLES,REAPROVEITAMENTO DE 2 VEZES,PISO EM CIMENTADO,COBERTURA COM TELHAS DE FIBROCIMENTO SEM AMIANTO,ESPESSURA 6MM,INCLUSIVE INSTALACOES</t>
  </si>
  <si>
    <t>15 m²</t>
  </si>
  <si>
    <t>2.0</t>
  </si>
  <si>
    <t>Esquadrias</t>
  </si>
  <si>
    <t>2.1</t>
  </si>
  <si>
    <t>14.007.0038-A</t>
  </si>
  <si>
    <t>FERRAGENS PARA PORTA DE MADEIRA,DE 1 FOLHA DE ABRIR,EXTERNA,CONSTANDO DE FORNECIMENTO S/COLOCACAO,DE:-FECHADURA EXTERNATIPO OVAL,ACABAMENTO CROMADO ACETINADO;-MACANETA TIPO BOLA,LATAO,ACABAMENTO CROMADO ACETINADO;-ROSETA CIRCULAR EM LATAOLAMINADO, ACABAMENTO CROMADO ACETINADO;-3 DOBRADICAS 3"X3"EM LATAO CROMADO,COM PINOS,BOLAS E ANEIS DE LATAO</t>
  </si>
  <si>
    <t>UN</t>
  </si>
  <si>
    <t>ENSINO FUNDAMENTAL: salas: 5 un + banheiro feminino: 1un</t>
  </si>
  <si>
    <t>2.2</t>
  </si>
  <si>
    <t>14.004.0020-A</t>
  </si>
  <si>
    <t>VIDRO PLANO TRANSPARENTE,COMUM,DE 5MM DE ESPESSURA.FORNECIMENTO E COLOCAÇÃO</t>
  </si>
  <si>
    <t>ENSINO FUNDAMENTAL:banheiro feminino: (0,27m x 0,20m) +  banheiro masculino: (0,27m x 0,20m) x 3un+ salas: ( 0,15m x 0,21m) x 13 un + (0,27m x 0,18m) x 3un banheiro secretaria/ diretoria: (0,55m x 0,7m)+EDUCAÇÃO INFANTIL: salas: (0,26m x 0,26m ) x 6 un+  (0,15m x 0,21m ) x 4 un + banheiro professores: (0,27m x 0,2m) + banheiro masculino: (0,27m x 0,2m)</t>
  </si>
  <si>
    <t>2.3</t>
  </si>
  <si>
    <t>14.006.0428-A</t>
  </si>
  <si>
    <t>CAIXILHO FIXO DE MADEIRA DE LEI,COM 3CM DE ESPESSURA,EXCLUSIVE GUARNICAO.FORNECIMENTO E COLOCACAO</t>
  </si>
  <si>
    <t>porta do auditório (substituição): (2,10m x 0,03m x 2un) + (0,03m x 1,20m)</t>
  </si>
  <si>
    <t>2.4</t>
  </si>
  <si>
    <t>14.002.0132-A</t>
  </si>
  <si>
    <t>GRADE DE FERRO COM MONTANTES DE BARRAS CHATAS DE  2"X3/8" ACADA 2,00M E BARRAS CHATAS DE 1.1/2"X3/8" A CADA 10CM, INTERCALADAS POR PEQUENAS BARRAS CHATAS DE 1.1/2"X3/8" A CADA 5CM,EXCLUSIVE BALDRAME DE CONCRETO.FORNECIMENTO E COLOCACAO</t>
  </si>
  <si>
    <t xml:space="preserve"> grades para substituição, EDUCAÇÃO INFANTIL: sala de repouso, janelas: (1,73m x 1,65m x 2un) + jardim 1 e 2, portas: (1,95m x 2,10mx 4un) + ENSINO FUNDAMENTAL:substituição (grade lateral): (4,40m x 2,20m) + grades novas: EDUCAÇÃO INFANTIL:  salas : 4 un x  (1,73m x 1,65m) + ENSINO FUNDAMENTAL: salas: 6 un x  (1,8m x 1,2m) + 3 un x (0,73m x 1,73m )+ diretoria: (1,2m x 1,6m ) x 3un + secretaria: (1,6m x 1,2m x 3 un) + sala de recursos: (1,6m x 1,2m) x 3un + biblioteca: (1,8m x 1,2m)x 2 un + cozinha: 2un x  (1,8m x 1,2m) + refeitório:  2un x  (1,8m x 1,2m)</t>
  </si>
  <si>
    <t>2.5</t>
  </si>
  <si>
    <t>14.007.0135-A</t>
  </si>
  <si>
    <t>FERRAGENS PARA JANELA DE MADEIRA,BASCULANTE,CONSTANDO DE FORNECIMENTO SEM COLOCACAO,DE:-2 PARES DE GONZOS DE SOBREPOR,DELATAO,TIPO MACHO-FEMEA;-1 COMANDO PARA BASCULANTE COM PUNHODE LATAO NIQUELADO E HASTE DE FERRO PARA PINTAR</t>
  </si>
  <si>
    <t xml:space="preserve">Banheiro (funcionários): 1 un+ EDUCAÇÃO INFANTIL: banheiro adulto acessível: 1 un+ banheiro professores: 1 un + banheiro feminino: 1 un </t>
  </si>
  <si>
    <t>2.6</t>
  </si>
  <si>
    <t>14.007.0318-A</t>
  </si>
  <si>
    <t>PUXADOR TUBULAR,DE PUNHO,EM LATAO CROMADO.FORNECIMENTO</t>
  </si>
  <si>
    <t xml:space="preserve">ENSINO FUNDAMENTAL: salas: 10 un+ EDUCAÇÃO INFANTIL: salas: 6 un+  </t>
  </si>
  <si>
    <t>2.7</t>
  </si>
  <si>
    <t>14.006.0255-A</t>
  </si>
  <si>
    <t>PORTAO DE TABUAS DE MADEIRA DE LEI,SOBRE ARMACAO TRIANGULADAE MARCO,EXCLUSIVE FERRAGENS.FORNECIMENTO E COLOCACAO</t>
  </si>
  <si>
    <t xml:space="preserve">Fachada (portão de entrada): (1,6m x 1,42m) + portão garagem (4m x1,7m) + portão lateral (mudar posição atual): (1,7m x 1,75m) </t>
  </si>
  <si>
    <t>2.8</t>
  </si>
  <si>
    <t>14.003.0225-A</t>
  </si>
  <si>
    <t>PORTA DE ALUMINIO ANODIZADO AO NATURAL,PERFIL SÉRIE 25,EM VENEZIANA,EXCLUSIVE FECHADURA.FORNECIMENTO E COLOCAÇÃO</t>
  </si>
  <si>
    <t>ENSINO FUNDAMENTAL:banheiro feminino: (0,55m x 1,5m) + (0,8m x1,5m)</t>
  </si>
  <si>
    <t>2.9</t>
  </si>
  <si>
    <t>14.007.0266-A</t>
  </si>
  <si>
    <t>FERRAGENS PARA PORTAS DE ABRIR,DE FERRO OU ALUMÍNIO,CONSTANDO DE FORNECIMENTO DAS PECAS,EXCLUSIVE DOBRADICAS:-FECHADURA DE CILINDRO OVALADO PARA MONTANTES ESTREITOS,EM LATÃO,ACABAMENTO CROMADO;-ESPELHO RETANGULAR,EM LATÃO,ACABAMENTO CROMADOOU ROSETA CIRCULAR,EM LATÃO,ACABAMENTO CROMADO;-MACANETA TIPO ALAVANCA,EM LATÃO,ZAMAK OU AÇO ZINCADO,ACABAMENTO CROMADO</t>
  </si>
  <si>
    <t>ENSINO FUNDAMENTAL:banheiro feminino: 2 un.</t>
  </si>
  <si>
    <t>2.10</t>
  </si>
  <si>
    <t>05.035.0013-A</t>
  </si>
  <si>
    <t>CERCA DE SARRAFOS VERTICAIS DE MADEIRA DE LEI,2X4CM,E 120CMDE ALTURA,PREGADOS SOBRE SARRAFOS HORIZONTAIS DE 5X5CM,A CADA 8CM,CENTRO A CENTRO,APOIADOS SOBRE MONTANTES DE 7,5X7,5CM,ESPAÇADOS DE 2,00M.FORNECIMENTO E COLOCAÇÃO</t>
  </si>
  <si>
    <t>EDUCAÇÃO INFANTIL (substitução da existente):  fachada: ( 34m + 3,98m ) x 0,5m + solarium: (5m +5m+7m) x 1m</t>
  </si>
  <si>
    <t>2.11</t>
  </si>
  <si>
    <t>14.003.0061-A</t>
  </si>
  <si>
    <t>JANELA DE ALUMINIO ANODIZADO AO NATURAL,TIPO PIVOTANTE,COM PAINEL PIVOTANTE VERTICAL,EM PERFIS SERIE 28. FORNECIMENTO ECOLOCACAO</t>
  </si>
  <si>
    <t>ENSINO FUNDAMENTAL: banheiro da secretaria e direção: trocar por janela pivotante: 0,7m x 0,55m</t>
  </si>
  <si>
    <t>3.0</t>
  </si>
  <si>
    <t>Revestimento</t>
  </si>
  <si>
    <t>3.1</t>
  </si>
  <si>
    <t>13.330.0076-A</t>
  </si>
  <si>
    <t>REVESTIMENTO DE PISO COM LADRILHO CERAMICO,ANTIDERRAPANTE,40X40CM,SUJEITO A TRAFEGO INTENSO,RESISTENCIA A ABRASAO P.E.I.-IV,ASSENTES EM SUPERFICIE EM OSSO,COM ARGAMASSA COLANTE EREJUNTAMENTO PRONTO</t>
  </si>
  <si>
    <t xml:space="preserve">EDUCAÇÃO INFANTIL: varanda: 100,72m² + jardim 1 : 35m² + jardim 2: 35m²   </t>
  </si>
  <si>
    <t>3.2</t>
  </si>
  <si>
    <t>13.330.0101-A</t>
  </si>
  <si>
    <t>RODAPÉ COM LADRILHO CERÂMICO,COM 7,5 A 10CM DE ALTURA,ASSENTES CONFORME ITEM 13.025.0058</t>
  </si>
  <si>
    <t>3.3</t>
  </si>
  <si>
    <t>13.030.0291-A</t>
  </si>
  <si>
    <t>REVESTIMENTO DE PAREDES COM CERAMICA 25X40CM E 8,5MM DE ESPESSURA,ASSENTE CONFORME ITEM 13.025.0058</t>
  </si>
  <si>
    <t>EDUCAÇÃO INFANTIL: banheiro dos professores: (parede da bancada): 5,15m x 1,50m + banheiro feminino (parede da bancada): 2,25m x 3m + escovódromo (completar as paredes): (5,59m + 4m +6,88m) x 1,20m</t>
  </si>
  <si>
    <t>4.0</t>
  </si>
  <si>
    <t>Equipamentos elétricos</t>
  </si>
  <si>
    <t>4.1</t>
  </si>
  <si>
    <t>15.019.0025-A</t>
  </si>
  <si>
    <t>INTERRUPTOR DE EMBUTIR COM 2 TECLAS SIMPLES FOSFORESCENTES EPLACA.FORNECIMENTO E COLOCACAO</t>
  </si>
  <si>
    <t>ENSINO FUNDAMENTAL: banheiro masculino: 1 un.</t>
  </si>
  <si>
    <t>4.2</t>
  </si>
  <si>
    <t>18.027.0315-A</t>
  </si>
  <si>
    <t>LUMINARIA DE SOBREPOR,FIXADA EM LAJE OU FORRO,TIPO CALHA,CHANFRADA OU PRISMATICA,ESMALTADA,COMPLETA,EQUIPADA COM REATORELETRONICO DE ALTO FATOR DE POTENCIA(AFP&gt;=0,92)E LAMPADA FLUORESCENTE DE 2X40W.FORNECIMENTO E COLOCACAO</t>
  </si>
  <si>
    <t>EDUCAÇÃO INFANTIL: banheiro acessível: 1 un.</t>
  </si>
  <si>
    <t>4.3</t>
  </si>
  <si>
    <t>15.015.0265-A</t>
  </si>
  <si>
    <t>INSTALAÇÃO DE PONTO DE TOMADA,EMBUTIDO NA ALVENARIA,EQUIVALENTE A 2 VARAS DE ELETRODUTO DE PVC RIGIDO DE 1/2",12,00M DE FIO 2,5MM2,CAIXAS,CONEXOES E TOMADA,DE EMBUTIR 2P+T,20A,COMPLACA FOSFORESCENTE,INCLUSIVE ABERTURA E FECHAMENTO DE RASGOEM ALVENARIA</t>
  </si>
  <si>
    <t xml:space="preserve">ENSINO FUNDAMENTAL: 10un </t>
  </si>
  <si>
    <t>5.0</t>
  </si>
  <si>
    <t>Instalações hidráulicas e sanitárias</t>
  </si>
  <si>
    <t>5.1</t>
  </si>
  <si>
    <t>18.005.0018-A</t>
  </si>
  <si>
    <t>ASSENTO SANITARIO PLASTICO,TIPO POPULAR.FORNECIMENTO E COLOCACAO</t>
  </si>
  <si>
    <t>ENSINO FUNDAMENTAL: Banheiro masculino: 4 un + Anexo banheiros dos funcionários: 4 un+ EDUCAÇÃO INFANTIL: banheiro professores: 2 un</t>
  </si>
  <si>
    <t>5.2</t>
  </si>
  <si>
    <t>18.009.0076-A</t>
  </si>
  <si>
    <t>TORNEIRA PARA LAVATORIO,1193 DE 1/2"X9CM APROXIMADAMENTE,METAL CROMADO.FORNECIMENTO</t>
  </si>
  <si>
    <t>ENSINO FUNDAMENTAL:banheiro feminino: 4 un + banheiro masculino: 4 un + banheiro (funcionários): 1 un + escovódromo: 5 un + EDUCAÇÃO INFANTIL :banheiro professores: 2 un + banheiro feminino: 3un + banheiro masculino: 3 um</t>
  </si>
  <si>
    <t>5.3</t>
  </si>
  <si>
    <t>14.004.0100-A</t>
  </si>
  <si>
    <t>ESPELHO DE CRISTAL,4MM DE ESPESSURA.COM MOLDURA DE MADEIRA.FORNECIMENTO E COLOCAÇÃO</t>
  </si>
  <si>
    <t xml:space="preserve">ENSINO FUNDAMENTAL: Banheiro feminino: (2,58m x 0,8m)  +banheiro professores: 0,9m x 0,8m + EDUCAÇÃO INFANTIL banheiro professores : 1,6m x 0,8m </t>
  </si>
  <si>
    <t>5.4</t>
  </si>
  <si>
    <t>18.003.0007-A</t>
  </si>
  <si>
    <t>VALVULA DE DESCARGA EXTERNA,ACIONAMENTO POR ALAVANCA,COM REGULAGEM DE TEMPO DE DESCARGA E VAZAO,BITOLA DE 1.1/4",PARA PRESSAO DE SERVICO ENTRE 2 A 40MCA.FORNECIMENTO</t>
  </si>
  <si>
    <t>Anexo (banheiros funcionários): 1 unidade</t>
  </si>
  <si>
    <t>5.5</t>
  </si>
  <si>
    <t>18.007.0049-A</t>
  </si>
  <si>
    <t>CHUVEIRO ELETRICO,EM PLASTICO,DE 110/220V.FORNECIMENTO</t>
  </si>
  <si>
    <t>Banheiro dos funcionários: 1un</t>
  </si>
  <si>
    <t>6.0</t>
  </si>
  <si>
    <t>Pintura</t>
  </si>
  <si>
    <t>6.1</t>
  </si>
  <si>
    <t>17.017.0169-A</t>
  </si>
  <si>
    <t>PINTURA INTERNA OU EXTERNA SOBRE MADEIRA NOVA,COM ESMALTE SINTETICO ALTO BRILHO OU ACETINADO,UMA DEMÃO DE VERNIZ ISOLANTE INCOLOR,UMA DEMÃO DE FUNDO SINTETICO NIVELADOR,UMA DEMÃO DE MASSA PARA MADEIRA,INCLUSIVE LIXAMENTO E REMOCÃO DE PÓ E DUAS DEMÃOS DE ACABAMENTO</t>
  </si>
  <si>
    <t>Fachada (portão de entrada): (1,6m x 1,42m) x 2 + portão garagem (4m x1,7m) x 2 + portão lateral (mudar posição atual): (1,7m x 1,75m) x 2 +EDUCAÇÃO INFANTIL (cerca):  fachada: ( 34m + 3,98m ) x 0,5m x 2 + solarium: (5m +5m+7m) x 1m x 2</t>
  </si>
  <si>
    <t>6.2</t>
  </si>
  <si>
    <t>17.017.0130-A</t>
  </si>
  <si>
    <t>REPINTURA INTERNA OU EXTERNA SOBRE MADEIRA COM TINTA A OLEOBRILHANTE OU ACETINADA,SOBRE FUNDO SINTETICO NIVELADOR,INCLUSIVE ESTE,COM LIXAMENTO E DUAS DEMAOS DE ACABAMENTO,NA COR EXISTENTE</t>
  </si>
  <si>
    <t xml:space="preserve">ENSINO FUNDAMENTAL: janelas: (12un x 16m x 1,2m x 2 lados) + (5un x 0,8m x 1,0m x 2 lados) + (18un x 1,8m x 1,2m x 2 lados) +( 4un x 0,73m x 1,73m x 2 lados) + (1 un x1,2m x 1,1m x 2 lados) + portas: (17 un x 0,8m x 2,10mx 2,5lados) + (1,2m x 2,10m x 2,5 lados) +  EDUCAÇÃO INFANTIL: janelas: (6 un x 1,73m x 1,65m x 2 lados) + (3un x 1,2m x 0,8m x 2 lados) +(0,8m x 0,9m x 2 lados) + portas: (4un x 0,8m x 2,10m x 2,5lados ) + ( 0,6m x 2,10m x 2,5 lados)+ ( 4un x 1,95m x 2,10m x 2,5 lados) + rodapés: (376,18m x 0,05m) </t>
  </si>
  <si>
    <t>6.3</t>
  </si>
  <si>
    <t>17.018.0044-A</t>
  </si>
  <si>
    <t>REPINTURA COM TINTA LATEX,CLASSIFICAÇÃO ECONÔMICA (NBR 15079),PARA INTERIOR,SOBRE SUPERFÍCIE EM BOM ESTADO E NA COR EXISTENTE,INCLUSIVE LIMPEZA,LEVE LIXAMENTO COM LIXA FINA,UMA DEMÃO DE SELADOR E UMA DE ACABAMENTO</t>
  </si>
  <si>
    <t>ENSINO FUNDAMENTAL: salas +  biblioteca+ auditório+ diretoria+almoxarifado+sala de recursos+ sala dos computadores : (284,16m x 3m) + banheiros: (33,68m x 1,2m) - vãos (12un x 16m x 1,2m) -(5un x 0,8m x 1m)- (18un x 1,8m x 1,2m)- (4un x 0,73m x 1,73m) -( 1,2mx 1,1m) -(17un x 0,8m x 2,10m) -(2un x 1,2m x 2,10m) + EDUCAÇÃO INFANTIL: salas: (60m x 3m ) + banheiros: (54,66m x 1,2m)- vãos :(6 un x 1,73m x 1,65m) -( 4un x 1,95m x 2,10m) - (3un x 1,2m x 0,8m) -(0,8m x 0,9m) - (4un x 0,8m x 2,10m ) -( 0,6m x 2,10m)</t>
  </si>
  <si>
    <t>6.4</t>
  </si>
  <si>
    <t>17.018.0080-A</t>
  </si>
  <si>
    <t>PINTURA COM TINTA LATEX,CLASSIFICACAO STANDARD (NBR 15079),PARA EXTERIOR,INCLUSIVE LIXAMENTOS,LIMPEZA,UMA DEMAO DE SELADOR ACRÍLICO E DUAS DEMÃOS DE ACABAMENTO</t>
  </si>
  <si>
    <t xml:space="preserve">muro: (400m x 1,7m x 2 lados) </t>
  </si>
  <si>
    <t>6.5</t>
  </si>
  <si>
    <t>17.017.0321-A</t>
  </si>
  <si>
    <t>REPINTURA INTERNA OU EXTERNA SOBRE FERRO EM BOM ESTADO,NAS CONDICOES DO ITEM 17.017.0320 E NA COR EXISTENTE</t>
  </si>
  <si>
    <t xml:space="preserve">Considerado 80% da area do vão ENSINO FUNDAMENTAL: almoxarifado: (1,2m x 1,6m x 3 un x 0,8) + auditório: (2 un x 2,10m x 1,20m x 0,8) </t>
  </si>
  <si>
    <t>6.6</t>
  </si>
  <si>
    <t>17.018.0082-A</t>
  </si>
  <si>
    <t>REPINTURA COM TINTA LATEX ACETINADA,CLASSIFICAÇÃO PREMIUM OU STANDARD (NBR 15079),PARA EXTERIOR,SOBRE SUPERFÍCIE EM BOM ESTADO E NA COR EXISTENTE,INCLUSIVE LIMPEZA,LIXAMENTO COM LIXA FINA,UMA DEMÃO DE SELADOR E UMA DE ACABAMENTO</t>
  </si>
  <si>
    <t>ENSINO FUNDAMENTAL: (287,59m x 4m) - vãos (12un x 16m x 1,2m) -(5un x 0,8m x 1m)- (18un x 1,8m x 1,2m)- (4un x 0,73m x 1,73m) -( 1,2mx 1,1m) -(17un x 0,8m x 2,10m) -(2un x 1,2m x 2,10m) +  EDUCAÇÃO INFANTIL:72,4m X 4m - vãos :(6 un x 1,73m x 1,65m) -( 4un x 1,95m x 2,10m) - (3un x 1,2m x 0,8m) -(0,8m x 0,9m) - (4un x 0,8m x 2,10m ) -( 0,6m x 2,10m)</t>
  </si>
  <si>
    <t>6.7</t>
  </si>
  <si>
    <t>17.020.0010-A</t>
  </si>
  <si>
    <t>ENVERNIZAMENTO DE MADEIRA COM VERNIZ TIPO COPAL BRILHANTE PARA INTERIOR,INCLUSIVE LIXAMENTO,UMA DEMAO DE VERNIZ IMUNIZANTE E IMPERMEABILIZANTE INCOLOR,ANILINA E UMA DEMAO DE ACABAMENTO</t>
  </si>
  <si>
    <t xml:space="preserve">pilares de madeira( varanda): (0,12m x 2,4m x 4 lados x 46un) + pergolado de madeira (EDUCAÇÃO INFANTIL): (2,5m x 0,15m x 4 lados x 8un) + (20un x 1,2m x 0,15m x 2 lados) +(5,4m x 2un x 0,15m) + (0,15m x 0,15m x 20un x 2 lados) </t>
  </si>
  <si>
    <t>7.0</t>
  </si>
  <si>
    <t>Cobertura</t>
  </si>
  <si>
    <t>7.1</t>
  </si>
  <si>
    <t>13.175.0010-A</t>
  </si>
  <si>
    <t>FORRO DE PVC EM REGUAS DE 200MM DE LARGURA, ESPESSURA IGUALOU SUPERIOR A 8MM, ENCAIXADOS ENTRE SI.FORNECIMENTO E COLOCACAO</t>
  </si>
  <si>
    <t xml:space="preserve">EDUCAÇÃO INFANTIL: (banheiro acessível adulto): 6m²   + banheiro dos professores:  11,66m² </t>
  </si>
  <si>
    <t>7.2</t>
  </si>
  <si>
    <t>16.002.0012-A</t>
  </si>
  <si>
    <t>COBERTURA EM TELHA CERAMICA PORTUGUESA OU ROMANA,EXCLUSIVE CUMEEIRA E MADEIRAMENTO MEDIDA PELA ÁREA REAL DE COBERTURA.FORNECIMENTO E COLOCAÇÃO</t>
  </si>
  <si>
    <r>
      <rPr>
        <sz val="8"/>
        <rFont val="Arial"/>
        <family val="2"/>
      </rPr>
      <t>troca de telhas AUDITÓRIO  (estimativa): 50m</t>
    </r>
    <r>
      <rPr>
        <b/>
        <sz val="9"/>
        <rFont val="Arial"/>
        <family val="2"/>
      </rPr>
      <t>²</t>
    </r>
  </si>
  <si>
    <t>7.3</t>
  </si>
  <si>
    <t>EMPRESA MDS TOLDOS</t>
  </si>
  <si>
    <t>TOLDOS DE LONA TIPO CAPOTA PARA JANELAS COMPRIMENTO 1,73m</t>
  </si>
  <si>
    <t xml:space="preserve"> UN</t>
  </si>
  <si>
    <t xml:space="preserve">janelas EDUCAÇÃO INFANTIL: (2 un x comprimento 1,73m) </t>
  </si>
  <si>
    <t>7.4</t>
  </si>
  <si>
    <t>ENSINO FUNDAMENTAL: (10un x comprimento: 1,8m )</t>
  </si>
  <si>
    <t>7.5</t>
  </si>
  <si>
    <t xml:space="preserve"> ENSINO FUNDAMENTAL: ( 12un x comprimento: 1,6m)</t>
  </si>
  <si>
    <t xml:space="preserve">TOTAL </t>
  </si>
  <si>
    <t>BDI (22,23%)</t>
  </si>
  <si>
    <t>TOTAL COM BDI</t>
  </si>
  <si>
    <t>Composição do item 06.115.001-E</t>
  </si>
  <si>
    <t>Mês/Ano de referência: 11/2016</t>
  </si>
  <si>
    <t>Seq.</t>
  </si>
  <si>
    <t>Tipo</t>
  </si>
  <si>
    <t>%</t>
  </si>
  <si>
    <t>Unitário</t>
  </si>
  <si>
    <t>Valor</t>
  </si>
  <si>
    <t>1.01</t>
  </si>
  <si>
    <t>06.115.001-E</t>
  </si>
  <si>
    <t>PAVIMENTAÇÃO C/SOLO-CIM. (TEOR DE CIM. 7,5%, EM PESO)</t>
  </si>
  <si>
    <t>M3</t>
  </si>
  <si>
    <t>CIMENTO PORTLAND CP-II-32 (SACO DE 50KG)</t>
  </si>
  <si>
    <t>KG</t>
  </si>
  <si>
    <t>PINHO DE TERCEIRA, PECA 3"x3"</t>
  </si>
  <si>
    <t>ENERGIA ELETR. TIPO COMERCIAL</t>
  </si>
  <si>
    <t>KWH</t>
  </si>
  <si>
    <t>BETONEIRA ELETR. 320L, MISTURA</t>
  </si>
  <si>
    <t>E</t>
  </si>
  <si>
    <t>LABORATORISTA DE SOLOS A</t>
  </si>
  <si>
    <t>O</t>
  </si>
  <si>
    <t>SERVENTE</t>
  </si>
  <si>
    <t>CAMINHAO BASCUL. NO TOCO, 4M3 (</t>
  </si>
  <si>
    <t>CAMINHAO TANQUE 6000L (CP)</t>
  </si>
  <si>
    <t>ROLO COMPACT. 5 A 10T 58,5CV (C</t>
  </si>
  <si>
    <t>ITEM  / DESCRIÇÃO</t>
  </si>
  <si>
    <t>DIAS</t>
  </si>
  <si>
    <t>SERVIÇOS PRELIMINARES E DIVERSOS</t>
  </si>
  <si>
    <t>ALVENARIA</t>
  </si>
  <si>
    <t>ESQUADRIA</t>
  </si>
  <si>
    <t>REVESTIMENTO</t>
  </si>
  <si>
    <t xml:space="preserve">ESTRUTURAS </t>
  </si>
  <si>
    <t>EQUIPAMENTOS ELÉTRICOS</t>
  </si>
  <si>
    <t xml:space="preserve">7.0 </t>
  </si>
  <si>
    <t>PINTURA</t>
  </si>
  <si>
    <t>COBERTURA</t>
  </si>
  <si>
    <t>SERVIÇOS PRELIMINARES</t>
  </si>
  <si>
    <t>APARELHOS E INSTALAÇÕES SANITÁRIOS</t>
  </si>
  <si>
    <t>ESQUADRIAS</t>
  </si>
  <si>
    <t>DIVISÓRIAS</t>
  </si>
  <si>
    <t>REVESTIMENTOS</t>
  </si>
  <si>
    <t>ESTRUTURA</t>
  </si>
  <si>
    <t>8.0</t>
  </si>
  <si>
    <t>EQ. ELÉTRICOS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</si>
</sst>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(* #,##0.00_);_(* \(#,##0.00\);_(* \-??_);_(@_)"/>
    <numFmt numFmtId="166" formatCode="_-&quot;R$ &quot;* #,##0.00_-;&quot;-R$ &quot;* #,##0.00_-;_-&quot;R$ &quot;* \-??_-;_-@_-"/>
    <numFmt numFmtId="167" formatCode="@"/>
    <numFmt numFmtId="168" formatCode="0.00"/>
    <numFmt numFmtId="169" formatCode="General"/>
    <numFmt numFmtId="170" formatCode="_-* #,##0.00_-;\-* #,##0.00_-;_-* \-??_-;_-@_-"/>
    <numFmt numFmtId="171" formatCode="#,##0.0000"/>
    <numFmt numFmtId="172" formatCode="&quot;R$ &quot;#,##0.0000"/>
    <numFmt numFmtId="173" formatCode="&quot;R$ &quot;#,##0.00"/>
    <numFmt numFmtId="174" formatCode="0.00%"/>
    <numFmt numFmtId="175" formatCode="0.0000"/>
  </numFmts>
  <fonts count="29">
    <font>
      <sz val="10"/>
      <color indexed="8"/>
      <name val="Arial"/>
      <family val="2"/>
    </font>
    <font>
      <sz val="10"/>
      <name val="Arial"/>
      <family val="0"/>
    </font>
    <font>
      <sz val="9"/>
      <name val="Arial"/>
      <family val="2"/>
    </font>
    <font>
      <sz val="10"/>
      <name val="Arial Narrow"/>
      <family val="2"/>
    </font>
    <font>
      <sz val="9"/>
      <color indexed="9"/>
      <name val="Arial"/>
      <family val="2"/>
    </font>
    <font>
      <sz val="9"/>
      <name val="Arial Narrow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name val="Arial 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9"/>
      <name val="Arial "/>
      <family val="2"/>
    </font>
    <font>
      <sz val="9.5"/>
      <name val="Arial"/>
      <family val="2"/>
    </font>
    <font>
      <sz val="9"/>
      <color indexed="8"/>
      <name val="Arial"/>
      <family val="2"/>
    </font>
    <font>
      <b/>
      <sz val="9"/>
      <color indexed="8"/>
      <name val="Calibri"/>
      <family val="2"/>
    </font>
    <font>
      <b/>
      <i/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 Narrow"/>
      <family val="2"/>
    </font>
    <font>
      <sz val="10"/>
      <color indexed="48"/>
      <name val="Arial Narrow"/>
      <family val="2"/>
    </font>
    <font>
      <sz val="10"/>
      <color indexed="8"/>
      <name val="Times New Roman"/>
      <family val="1"/>
    </font>
    <font>
      <sz val="10"/>
      <color indexed="9"/>
      <name val="Arial Narrow"/>
      <family val="2"/>
    </font>
    <font>
      <b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48"/>
      <name val="Arial"/>
      <family val="2"/>
    </font>
    <font>
      <sz val="10"/>
      <color indexed="8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22"/>
      </right>
      <top style="thick">
        <color indexed="8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22"/>
      </right>
      <top>
        <color indexed="63"/>
      </top>
      <bottom style="thick">
        <color indexed="8"/>
      </bottom>
    </border>
    <border>
      <left style="medium">
        <color indexed="22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22"/>
      </right>
      <top>
        <color indexed="63"/>
      </top>
      <bottom style="thin">
        <color indexed="8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1" fillId="0" borderId="0" applyFill="0" applyBorder="0" applyAlignment="0" applyProtection="0"/>
    <xf numFmtId="164" fontId="0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NumberFormat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5" fontId="0" fillId="0" borderId="0" applyFill="0" applyBorder="0" applyAlignment="0" applyProtection="0"/>
  </cellStyleXfs>
  <cellXfs count="279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horizontal="left" vertical="center" wrapText="1"/>
    </xf>
    <xf numFmtId="164" fontId="1" fillId="2" borderId="0" xfId="0" applyFont="1" applyFill="1" applyAlignment="1">
      <alignment horizontal="center" vertical="center"/>
    </xf>
    <xf numFmtId="166" fontId="2" fillId="2" borderId="0" xfId="17" applyFont="1" applyFill="1" applyBorder="1" applyAlignment="1" applyProtection="1">
      <alignment horizontal="center" vertical="center"/>
      <protection/>
    </xf>
    <xf numFmtId="166" fontId="2" fillId="0" borderId="0" xfId="17" applyFont="1" applyFill="1" applyBorder="1" applyAlignment="1" applyProtection="1">
      <alignment horizontal="center" vertical="center"/>
      <protection/>
    </xf>
    <xf numFmtId="164" fontId="3" fillId="0" borderId="0" xfId="0" applyFont="1" applyAlignment="1" applyProtection="1">
      <alignment horizontal="center" vertical="center" wrapText="1"/>
      <protection locked="0"/>
    </xf>
    <xf numFmtId="164" fontId="1" fillId="0" borderId="0" xfId="0" applyFont="1" applyAlignment="1" applyProtection="1">
      <alignment vertical="top"/>
      <protection locked="0"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horizontal="left" vertical="center" wrapText="1"/>
    </xf>
    <xf numFmtId="164" fontId="4" fillId="2" borderId="0" xfId="0" applyFont="1" applyFill="1" applyAlignment="1">
      <alignment horizontal="center" vertical="center"/>
    </xf>
    <xf numFmtId="166" fontId="4" fillId="2" borderId="0" xfId="17" applyFont="1" applyFill="1" applyBorder="1" applyAlignment="1" applyProtection="1">
      <alignment horizontal="center" vertical="center"/>
      <protection/>
    </xf>
    <xf numFmtId="164" fontId="5" fillId="0" borderId="0" xfId="0" applyFont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vertical="top"/>
      <protection locked="0"/>
    </xf>
    <xf numFmtId="164" fontId="6" fillId="2" borderId="0" xfId="18" applyFont="1" applyFill="1" applyBorder="1" applyAlignment="1" applyProtection="1">
      <alignment horizontal="center" vertical="center"/>
      <protection/>
    </xf>
    <xf numFmtId="167" fontId="2" fillId="2" borderId="0" xfId="18" applyNumberFormat="1" applyFont="1" applyFill="1" applyBorder="1" applyAlignment="1" applyProtection="1">
      <alignment horizontal="center" vertical="center"/>
      <protection/>
    </xf>
    <xf numFmtId="164" fontId="2" fillId="2" borderId="0" xfId="18" applyFont="1" applyFill="1" applyBorder="1" applyAlignment="1" applyProtection="1">
      <alignment horizontal="left" vertical="center" wrapText="1"/>
      <protection/>
    </xf>
    <xf numFmtId="164" fontId="2" fillId="2" borderId="0" xfId="18" applyFont="1" applyFill="1" applyBorder="1" applyAlignment="1" applyProtection="1">
      <alignment horizontal="center" vertical="center"/>
      <protection/>
    </xf>
    <xf numFmtId="164" fontId="4" fillId="2" borderId="0" xfId="0" applyFont="1" applyFill="1" applyAlignment="1" applyProtection="1">
      <alignment horizontal="center" vertical="center"/>
      <protection locked="0"/>
    </xf>
    <xf numFmtId="166" fontId="4" fillId="2" borderId="0" xfId="17" applyFont="1" applyFill="1" applyBorder="1" applyAlignment="1" applyProtection="1">
      <alignment horizontal="center" vertical="center"/>
      <protection locked="0"/>
    </xf>
    <xf numFmtId="164" fontId="5" fillId="2" borderId="0" xfId="18" applyFont="1" applyFill="1" applyBorder="1" applyAlignment="1" applyProtection="1">
      <alignment horizontal="center" vertical="center" wrapText="1"/>
      <protection/>
    </xf>
    <xf numFmtId="164" fontId="5" fillId="2" borderId="0" xfId="18" applyFont="1" applyFill="1" applyBorder="1" applyAlignment="1" applyProtection="1">
      <alignment vertical="center"/>
      <protection/>
    </xf>
    <xf numFmtId="164" fontId="3" fillId="2" borderId="0" xfId="18" applyFont="1" applyFill="1" applyBorder="1" applyAlignment="1" applyProtection="1">
      <alignment vertical="center"/>
      <protection/>
    </xf>
    <xf numFmtId="164" fontId="4" fillId="2" borderId="0" xfId="18" applyFont="1" applyFill="1" applyBorder="1" applyAlignment="1" applyProtection="1">
      <alignment horizontal="center" vertical="center"/>
      <protection/>
    </xf>
    <xf numFmtId="166" fontId="4" fillId="2" borderId="0" xfId="17" applyFont="1" applyFill="1" applyBorder="1" applyAlignment="1" applyProtection="1">
      <alignment vertical="center"/>
      <protection/>
    </xf>
    <xf numFmtId="166" fontId="7" fillId="2" borderId="0" xfId="17" applyFont="1" applyFill="1" applyBorder="1" applyAlignment="1" applyProtection="1">
      <alignment vertical="center"/>
      <protection/>
    </xf>
    <xf numFmtId="166" fontId="2" fillId="2" borderId="0" xfId="17" applyFont="1" applyFill="1" applyBorder="1" applyAlignment="1" applyProtection="1">
      <alignment vertical="center"/>
      <protection/>
    </xf>
    <xf numFmtId="166" fontId="7" fillId="2" borderId="0" xfId="17" applyFont="1" applyFill="1" applyBorder="1" applyAlignment="1" applyProtection="1">
      <alignment horizontal="center" vertical="center"/>
      <protection/>
    </xf>
    <xf numFmtId="164" fontId="8" fillId="0" borderId="0" xfId="0" applyFont="1" applyBorder="1" applyAlignment="1">
      <alignment horizontal="left" vertical="center" wrapText="1"/>
    </xf>
    <xf numFmtId="164" fontId="5" fillId="0" borderId="0" xfId="0" applyFont="1" applyAlignment="1">
      <alignment horizontal="center" vertical="center" wrapText="1"/>
    </xf>
    <xf numFmtId="164" fontId="5" fillId="0" borderId="0" xfId="0" applyFont="1" applyAlignment="1">
      <alignment/>
    </xf>
    <xf numFmtId="164" fontId="3" fillId="0" borderId="0" xfId="0" applyFont="1" applyAlignment="1">
      <alignment/>
    </xf>
    <xf numFmtId="164" fontId="2" fillId="0" borderId="1" xfId="0" applyFont="1" applyBorder="1" applyAlignment="1" applyProtection="1">
      <alignment horizontal="left" vertical="center" wrapText="1"/>
      <protection locked="0"/>
    </xf>
    <xf numFmtId="164" fontId="2" fillId="0" borderId="2" xfId="0" applyFont="1" applyBorder="1" applyAlignment="1" applyProtection="1">
      <alignment horizontal="center" vertical="center"/>
      <protection locked="0"/>
    </xf>
    <xf numFmtId="164" fontId="2" fillId="0" borderId="2" xfId="0" applyFont="1" applyBorder="1" applyAlignment="1" applyProtection="1">
      <alignment horizontal="left" vertical="center" wrapText="1"/>
      <protection locked="0"/>
    </xf>
    <xf numFmtId="164" fontId="2" fillId="2" borderId="2" xfId="0" applyFont="1" applyFill="1" applyBorder="1" applyAlignment="1" applyProtection="1">
      <alignment horizontal="center" vertical="center"/>
      <protection locked="0"/>
    </xf>
    <xf numFmtId="166" fontId="2" fillId="2" borderId="2" xfId="17" applyFont="1" applyFill="1" applyBorder="1" applyAlignment="1" applyProtection="1">
      <alignment horizontal="center" vertical="center"/>
      <protection locked="0"/>
    </xf>
    <xf numFmtId="166" fontId="2" fillId="0" borderId="2" xfId="17" applyFont="1" applyFill="1" applyBorder="1" applyAlignment="1" applyProtection="1">
      <alignment horizontal="center" vertical="center"/>
      <protection locked="0"/>
    </xf>
    <xf numFmtId="164" fontId="2" fillId="0" borderId="3" xfId="0" applyFont="1" applyBorder="1" applyAlignment="1" applyProtection="1">
      <alignment horizontal="center" vertical="center" wrapText="1"/>
      <protection locked="0"/>
    </xf>
    <xf numFmtId="164" fontId="6" fillId="3" borderId="4" xfId="0" applyFont="1" applyFill="1" applyBorder="1" applyAlignment="1" applyProtection="1">
      <alignment horizontal="center" vertical="center"/>
      <protection locked="0"/>
    </xf>
    <xf numFmtId="164" fontId="9" fillId="3" borderId="5" xfId="0" applyFont="1" applyFill="1" applyBorder="1" applyAlignment="1" applyProtection="1">
      <alignment horizontal="center" vertical="center"/>
      <protection locked="0"/>
    </xf>
    <xf numFmtId="164" fontId="10" fillId="3" borderId="5" xfId="0" applyFont="1" applyFill="1" applyBorder="1" applyAlignment="1" applyProtection="1">
      <alignment horizontal="left" vertical="center" wrapText="1"/>
      <protection locked="0"/>
    </xf>
    <xf numFmtId="164" fontId="9" fillId="3" borderId="5" xfId="0" applyFont="1" applyFill="1" applyBorder="1" applyAlignment="1">
      <alignment horizontal="center" vertical="center"/>
    </xf>
    <xf numFmtId="166" fontId="10" fillId="3" borderId="6" xfId="17" applyFont="1" applyFill="1" applyBorder="1" applyAlignment="1" applyProtection="1">
      <alignment horizontal="center" vertical="center"/>
      <protection locked="0"/>
    </xf>
    <xf numFmtId="164" fontId="11" fillId="2" borderId="0" xfId="0" applyFont="1" applyFill="1" applyAlignment="1" applyProtection="1">
      <alignment horizontal="center" vertical="center" wrapText="1"/>
      <protection locked="0"/>
    </xf>
    <xf numFmtId="164" fontId="5" fillId="0" borderId="0" xfId="0" applyFont="1" applyAlignment="1" applyProtection="1">
      <alignment vertical="top"/>
      <protection locked="0"/>
    </xf>
    <xf numFmtId="164" fontId="3" fillId="0" borderId="0" xfId="0" applyFont="1" applyAlignment="1" applyProtection="1">
      <alignment vertical="top"/>
      <protection locked="0"/>
    </xf>
    <xf numFmtId="164" fontId="2" fillId="2" borderId="0" xfId="0" applyFont="1" applyFill="1" applyBorder="1" applyAlignment="1" applyProtection="1">
      <alignment horizontal="center" vertical="center"/>
      <protection locked="0"/>
    </xf>
    <xf numFmtId="164" fontId="9" fillId="2" borderId="7" xfId="0" applyFont="1" applyFill="1" applyBorder="1" applyAlignment="1">
      <alignment vertical="center"/>
    </xf>
    <xf numFmtId="164" fontId="9" fillId="2" borderId="7" xfId="0" applyFont="1" applyFill="1" applyBorder="1" applyAlignment="1">
      <alignment vertical="center" wrapText="1"/>
    </xf>
    <xf numFmtId="164" fontId="9" fillId="2" borderId="7" xfId="0" applyFont="1" applyFill="1" applyBorder="1" applyAlignment="1">
      <alignment horizontal="center" vertical="center"/>
    </xf>
    <xf numFmtId="168" fontId="9" fillId="2" borderId="0" xfId="0" applyNumberFormat="1" applyFont="1" applyFill="1" applyBorder="1" applyAlignment="1">
      <alignment horizontal="center" vertical="center"/>
    </xf>
    <xf numFmtId="166" fontId="9" fillId="2" borderId="0" xfId="17" applyFont="1" applyFill="1" applyBorder="1" applyAlignment="1" applyProtection="1">
      <alignment vertical="center"/>
      <protection/>
    </xf>
    <xf numFmtId="166" fontId="9" fillId="2" borderId="0" xfId="17" applyFont="1" applyFill="1" applyBorder="1" applyAlignment="1" applyProtection="1">
      <alignment horizontal="center" vertical="center"/>
      <protection locked="0"/>
    </xf>
    <xf numFmtId="164" fontId="12" fillId="2" borderId="0" xfId="0" applyFont="1" applyFill="1" applyAlignment="1" applyProtection="1">
      <alignment horizontal="center" vertical="center" wrapText="1"/>
      <protection locked="0"/>
    </xf>
    <xf numFmtId="164" fontId="12" fillId="2" borderId="7" xfId="0" applyFont="1" applyFill="1" applyBorder="1" applyAlignment="1">
      <alignment vertical="center"/>
    </xf>
    <xf numFmtId="164" fontId="12" fillId="2" borderId="7" xfId="0" applyFont="1" applyFill="1" applyBorder="1" applyAlignment="1">
      <alignment vertical="center" wrapText="1"/>
    </xf>
    <xf numFmtId="164" fontId="12" fillId="2" borderId="7" xfId="0" applyFont="1" applyFill="1" applyBorder="1" applyAlignment="1">
      <alignment horizontal="center" vertical="center"/>
    </xf>
    <xf numFmtId="164" fontId="9" fillId="2" borderId="0" xfId="0" applyFont="1" applyFill="1" applyAlignment="1">
      <alignment horizontal="center" vertical="center"/>
    </xf>
    <xf numFmtId="164" fontId="13" fillId="2" borderId="0" xfId="18" applyFont="1" applyFill="1" applyBorder="1" applyAlignment="1" applyProtection="1">
      <alignment horizontal="left" vertical="center" wrapText="1"/>
      <protection/>
    </xf>
    <xf numFmtId="168" fontId="9" fillId="2" borderId="7" xfId="0" applyNumberFormat="1" applyFont="1" applyFill="1" applyBorder="1" applyAlignment="1">
      <alignment vertical="center"/>
    </xf>
    <xf numFmtId="168" fontId="9" fillId="2" borderId="0" xfId="0" applyNumberFormat="1" applyFont="1" applyFill="1" applyBorder="1" applyAlignment="1">
      <alignment vertical="center"/>
    </xf>
    <xf numFmtId="168" fontId="12" fillId="2" borderId="0" xfId="0" applyNumberFormat="1" applyFont="1" applyFill="1" applyBorder="1" applyAlignment="1">
      <alignment horizontal="center" vertical="center"/>
    </xf>
    <xf numFmtId="166" fontId="9" fillId="2" borderId="0" xfId="17" applyFont="1" applyFill="1" applyBorder="1" applyAlignment="1" applyProtection="1">
      <alignment horizontal="center" vertical="center"/>
      <protection/>
    </xf>
    <xf numFmtId="164" fontId="9" fillId="2" borderId="0" xfId="0" applyFont="1" applyFill="1" applyAlignment="1" applyProtection="1">
      <alignment horizontal="left" vertical="center" wrapText="1"/>
      <protection locked="0"/>
    </xf>
    <xf numFmtId="164" fontId="6" fillId="2" borderId="0" xfId="0" applyFont="1" applyFill="1" applyBorder="1" applyAlignment="1" applyProtection="1">
      <alignment horizontal="center" vertical="center"/>
      <protection locked="0"/>
    </xf>
    <xf numFmtId="164" fontId="9" fillId="2" borderId="0" xfId="0" applyFont="1" applyFill="1" applyBorder="1" applyAlignment="1">
      <alignment horizontal="center" vertical="center"/>
    </xf>
    <xf numFmtId="164" fontId="9" fillId="2" borderId="0" xfId="0" applyFont="1" applyFill="1" applyBorder="1" applyAlignment="1">
      <alignment horizontal="left" vertical="center" wrapText="1"/>
    </xf>
    <xf numFmtId="164" fontId="13" fillId="2" borderId="0" xfId="0" applyFont="1" applyFill="1" applyBorder="1" applyAlignment="1">
      <alignment horizontal="center" vertical="center"/>
    </xf>
    <xf numFmtId="168" fontId="9" fillId="2" borderId="0" xfId="0" applyNumberFormat="1" applyFont="1" applyFill="1" applyAlignment="1">
      <alignment horizontal="center" vertical="center"/>
    </xf>
    <xf numFmtId="166" fontId="9" fillId="0" borderId="0" xfId="17" applyFont="1" applyFill="1" applyBorder="1" applyAlignment="1" applyProtection="1">
      <alignment horizontal="center" vertical="center"/>
      <protection/>
    </xf>
    <xf numFmtId="164" fontId="10" fillId="3" borderId="5" xfId="0" applyFont="1" applyFill="1" applyBorder="1" applyAlignment="1" applyProtection="1">
      <alignment horizontal="center" vertical="center"/>
      <protection locked="0"/>
    </xf>
    <xf numFmtId="164" fontId="10" fillId="3" borderId="5" xfId="0" applyFont="1" applyFill="1" applyBorder="1" applyAlignment="1">
      <alignment horizontal="center" vertical="center"/>
    </xf>
    <xf numFmtId="166" fontId="9" fillId="0" borderId="0" xfId="0" applyNumberFormat="1" applyFont="1" applyAlignment="1" applyProtection="1">
      <alignment horizontal="center" vertical="center" wrapText="1"/>
      <protection locked="0"/>
    </xf>
    <xf numFmtId="164" fontId="9" fillId="2" borderId="0" xfId="0" applyFont="1" applyFill="1" applyAlignment="1" applyProtection="1">
      <alignment horizontal="center" vertical="center" wrapText="1"/>
      <protection locked="0"/>
    </xf>
    <xf numFmtId="164" fontId="2" fillId="2" borderId="0" xfId="0" applyFont="1" applyFill="1" applyAlignment="1" applyProtection="1">
      <alignment vertical="top"/>
      <protection locked="0"/>
    </xf>
    <xf numFmtId="164" fontId="1" fillId="2" borderId="0" xfId="0" applyFont="1" applyFill="1" applyAlignment="1" applyProtection="1">
      <alignment vertical="top"/>
      <protection locked="0"/>
    </xf>
    <xf numFmtId="164" fontId="9" fillId="2" borderId="0" xfId="0" applyFont="1" applyFill="1" applyBorder="1" applyAlignment="1">
      <alignment vertical="center"/>
    </xf>
    <xf numFmtId="164" fontId="9" fillId="2" borderId="0" xfId="0" applyFont="1" applyFill="1" applyBorder="1" applyAlignment="1">
      <alignment vertical="center" wrapText="1"/>
    </xf>
    <xf numFmtId="164" fontId="9" fillId="2" borderId="0" xfId="0" applyFont="1" applyFill="1" applyBorder="1" applyAlignment="1">
      <alignment horizontal="center" vertical="center"/>
    </xf>
    <xf numFmtId="164" fontId="14" fillId="2" borderId="0" xfId="0" applyFont="1" applyFill="1" applyAlignment="1" applyProtection="1">
      <alignment vertical="top"/>
      <protection locked="0"/>
    </xf>
    <xf numFmtId="164" fontId="12" fillId="2" borderId="0" xfId="0" applyFont="1" applyFill="1" applyBorder="1" applyAlignment="1">
      <alignment horizontal="center" vertical="center"/>
    </xf>
    <xf numFmtId="164" fontId="12" fillId="0" borderId="0" xfId="0" applyFont="1" applyAlignment="1" applyProtection="1">
      <alignment horizontal="center" vertical="center" wrapText="1"/>
      <protection locked="0"/>
    </xf>
    <xf numFmtId="164" fontId="11" fillId="0" borderId="0" xfId="0" applyFont="1" applyAlignment="1" applyProtection="1">
      <alignment horizontal="center" vertical="center" wrapText="1"/>
      <protection locked="0"/>
    </xf>
    <xf numFmtId="166" fontId="10" fillId="3" borderId="8" xfId="0" applyNumberFormat="1" applyFont="1" applyFill="1" applyBorder="1" applyAlignment="1">
      <alignment horizontal="center" vertical="center"/>
    </xf>
    <xf numFmtId="164" fontId="2" fillId="2" borderId="7" xfId="0" applyFont="1" applyFill="1" applyBorder="1" applyAlignment="1">
      <alignment vertical="center"/>
    </xf>
    <xf numFmtId="164" fontId="2" fillId="2" borderId="0" xfId="0" applyFont="1" applyFill="1" applyBorder="1" applyAlignment="1">
      <alignment horizontal="center" vertical="center"/>
    </xf>
    <xf numFmtId="166" fontId="9" fillId="2" borderId="0" xfId="17" applyFont="1" applyFill="1" applyBorder="1" applyAlignment="1" applyProtection="1">
      <alignment vertical="center" wrapText="1"/>
      <protection/>
    </xf>
    <xf numFmtId="164" fontId="15" fillId="0" borderId="0" xfId="0" applyFont="1" applyAlignment="1" applyProtection="1">
      <alignment horizontal="center" vertical="center" wrapText="1"/>
      <protection locked="0"/>
    </xf>
    <xf numFmtId="168" fontId="9" fillId="2" borderId="0" xfId="0" applyNumberFormat="1" applyFont="1" applyFill="1" applyBorder="1" applyAlignment="1">
      <alignment horizontal="left" vertical="center" indent="1"/>
    </xf>
    <xf numFmtId="164" fontId="13" fillId="0" borderId="0" xfId="0" applyFont="1" applyAlignment="1">
      <alignment/>
    </xf>
    <xf numFmtId="164" fontId="2" fillId="2" borderId="0" xfId="0" applyFont="1" applyFill="1" applyAlignment="1">
      <alignment horizontal="center" vertical="center"/>
    </xf>
    <xf numFmtId="168" fontId="12" fillId="2" borderId="0" xfId="0" applyNumberFormat="1" applyFont="1" applyFill="1" applyAlignment="1" applyProtection="1">
      <alignment horizontal="center" vertical="center" wrapText="1"/>
      <protection locked="0"/>
    </xf>
    <xf numFmtId="164" fontId="7" fillId="0" borderId="0" xfId="0" applyFont="1" applyAlignment="1" applyProtection="1">
      <alignment vertical="top"/>
      <protection locked="0"/>
    </xf>
    <xf numFmtId="166" fontId="10" fillId="3" borderId="5" xfId="0" applyNumberFormat="1" applyFont="1" applyFill="1" applyBorder="1" applyAlignment="1">
      <alignment horizontal="center" vertical="center"/>
    </xf>
    <xf numFmtId="168" fontId="9" fillId="2" borderId="9" xfId="0" applyNumberFormat="1" applyFont="1" applyFill="1" applyBorder="1" applyAlignment="1">
      <alignment horizontal="center" vertical="center"/>
    </xf>
    <xf numFmtId="166" fontId="9" fillId="2" borderId="9" xfId="0" applyNumberFormat="1" applyFont="1" applyFill="1" applyBorder="1" applyAlignment="1">
      <alignment horizontal="center" vertical="center"/>
    </xf>
    <xf numFmtId="164" fontId="9" fillId="2" borderId="10" xfId="0" applyFont="1" applyFill="1" applyBorder="1" applyAlignment="1">
      <alignment vertical="center"/>
    </xf>
    <xf numFmtId="164" fontId="9" fillId="2" borderId="10" xfId="0" applyFont="1" applyFill="1" applyBorder="1" applyAlignment="1">
      <alignment vertical="center" wrapText="1"/>
    </xf>
    <xf numFmtId="166" fontId="9" fillId="2" borderId="0" xfId="0" applyNumberFormat="1" applyFont="1" applyFill="1" applyBorder="1" applyAlignment="1">
      <alignment horizontal="center" vertical="center"/>
    </xf>
    <xf numFmtId="168" fontId="13" fillId="0" borderId="0" xfId="0" applyNumberFormat="1" applyFont="1" applyAlignment="1">
      <alignment horizontal="center" vertical="center"/>
    </xf>
    <xf numFmtId="164" fontId="2" fillId="3" borderId="11" xfId="0" applyFont="1" applyFill="1" applyBorder="1" applyAlignment="1">
      <alignment horizontal="center" vertical="center"/>
    </xf>
    <xf numFmtId="166" fontId="10" fillId="3" borderId="6" xfId="17" applyFont="1" applyFill="1" applyBorder="1" applyAlignment="1" applyProtection="1">
      <alignment horizontal="center" vertical="center"/>
      <protection/>
    </xf>
    <xf numFmtId="164" fontId="2" fillId="3" borderId="4" xfId="0" applyFont="1" applyFill="1" applyBorder="1" applyAlignment="1">
      <alignment horizontal="center" vertical="center"/>
    </xf>
    <xf numFmtId="164" fontId="10" fillId="3" borderId="5" xfId="0" applyFont="1" applyFill="1" applyBorder="1" applyAlignment="1">
      <alignment horizontal="left" vertical="center"/>
    </xf>
    <xf numFmtId="164" fontId="9" fillId="3" borderId="9" xfId="0" applyFont="1" applyFill="1" applyBorder="1" applyAlignment="1" applyProtection="1">
      <alignment horizontal="center" vertical="center"/>
      <protection locked="0"/>
    </xf>
    <xf numFmtId="164" fontId="2" fillId="2" borderId="12" xfId="0" applyFont="1" applyFill="1" applyBorder="1" applyAlignment="1">
      <alignment horizontal="center" vertical="center"/>
    </xf>
    <xf numFmtId="164" fontId="9" fillId="0" borderId="12" xfId="0" applyFont="1" applyBorder="1" applyAlignment="1">
      <alignment horizontal="center" vertical="center"/>
    </xf>
    <xf numFmtId="164" fontId="9" fillId="0" borderId="0" xfId="0" applyFont="1" applyAlignment="1">
      <alignment horizontal="left" vertical="center" wrapText="1"/>
    </xf>
    <xf numFmtId="164" fontId="9" fillId="0" borderId="0" xfId="0" applyFont="1" applyAlignment="1">
      <alignment horizontal="center" vertical="center"/>
    </xf>
    <xf numFmtId="170" fontId="11" fillId="0" borderId="0" xfId="0" applyNumberFormat="1" applyFont="1" applyAlignment="1" applyProtection="1">
      <alignment horizontal="center" vertical="center" wrapText="1"/>
      <protection locked="0"/>
    </xf>
    <xf numFmtId="164" fontId="9" fillId="0" borderId="0" xfId="0" applyFont="1" applyBorder="1" applyAlignment="1">
      <alignment horizontal="center" vertical="center"/>
    </xf>
    <xf numFmtId="164" fontId="9" fillId="0" borderId="0" xfId="0" applyFont="1" applyBorder="1" applyAlignment="1">
      <alignment horizontal="left" vertical="center" wrapText="1"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left" vertical="center" wrapText="1"/>
    </xf>
    <xf numFmtId="164" fontId="1" fillId="2" borderId="0" xfId="0" applyFont="1" applyFill="1" applyBorder="1" applyAlignment="1">
      <alignment horizontal="center" vertical="center"/>
    </xf>
    <xf numFmtId="164" fontId="16" fillId="2" borderId="0" xfId="0" applyFont="1" applyFill="1" applyBorder="1" applyAlignment="1">
      <alignment vertical="center"/>
    </xf>
    <xf numFmtId="164" fontId="16" fillId="2" borderId="0" xfId="0" applyFont="1" applyFill="1" applyBorder="1" applyAlignment="1">
      <alignment vertical="center" wrapText="1"/>
    </xf>
    <xf numFmtId="164" fontId="16" fillId="2" borderId="0" xfId="0" applyFont="1" applyFill="1" applyBorder="1" applyAlignment="1">
      <alignment horizontal="center" vertical="center"/>
    </xf>
    <xf numFmtId="164" fontId="17" fillId="0" borderId="0" xfId="0" applyFont="1" applyBorder="1" applyAlignment="1">
      <alignment horizontal="center"/>
    </xf>
    <xf numFmtId="164" fontId="17" fillId="0" borderId="0" xfId="0" applyFont="1" applyAlignment="1">
      <alignment/>
    </xf>
    <xf numFmtId="164" fontId="18" fillId="0" borderId="0" xfId="0" applyFont="1" applyBorder="1" applyAlignment="1">
      <alignment horizontal="center" vertical="center"/>
    </xf>
    <xf numFmtId="164" fontId="2" fillId="0" borderId="13" xfId="0" applyFont="1" applyBorder="1" applyAlignment="1">
      <alignment horizontal="center" vertical="center" wrapText="1"/>
    </xf>
    <xf numFmtId="171" fontId="2" fillId="0" borderId="13" xfId="0" applyNumberFormat="1" applyFont="1" applyBorder="1" applyAlignment="1">
      <alignment horizontal="center" vertical="center" wrapText="1"/>
    </xf>
    <xf numFmtId="168" fontId="2" fillId="0" borderId="13" xfId="0" applyNumberFormat="1" applyFont="1" applyBorder="1" applyAlignment="1">
      <alignment horizontal="center" vertical="center" wrapText="1"/>
    </xf>
    <xf numFmtId="172" fontId="2" fillId="0" borderId="13" xfId="0" applyNumberFormat="1" applyFont="1" applyBorder="1" applyAlignment="1">
      <alignment horizontal="center" vertical="center" wrapText="1"/>
    </xf>
    <xf numFmtId="172" fontId="2" fillId="0" borderId="13" xfId="23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Font="1" applyFill="1" applyAlignment="1" applyProtection="1">
      <alignment horizontal="center" vertical="center"/>
      <protection locked="0"/>
    </xf>
    <xf numFmtId="164" fontId="6" fillId="0" borderId="14" xfId="0" applyFont="1" applyBorder="1" applyAlignment="1">
      <alignment horizontal="center" vertical="center" wrapText="1"/>
    </xf>
    <xf numFmtId="164" fontId="19" fillId="0" borderId="14" xfId="0" applyFont="1" applyBorder="1" applyAlignment="1">
      <alignment horizontal="center" vertical="center" wrapText="1"/>
    </xf>
    <xf numFmtId="173" fontId="6" fillId="0" borderId="14" xfId="23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Font="1" applyAlignment="1">
      <alignment horizontal="center" vertical="center" wrapText="1"/>
    </xf>
    <xf numFmtId="171" fontId="2" fillId="0" borderId="0" xfId="0" applyNumberFormat="1" applyFont="1" applyAlignment="1">
      <alignment horizontal="center" vertical="center" wrapText="1"/>
    </xf>
    <xf numFmtId="168" fontId="2" fillId="0" borderId="0" xfId="0" applyNumberFormat="1" applyFont="1" applyAlignment="1">
      <alignment horizontal="center" vertical="center" wrapText="1"/>
    </xf>
    <xf numFmtId="172" fontId="2" fillId="0" borderId="0" xfId="0" applyNumberFormat="1" applyFont="1" applyAlignment="1">
      <alignment horizontal="center" vertical="center" wrapText="1"/>
    </xf>
    <xf numFmtId="172" fontId="2" fillId="0" borderId="0" xfId="23" applyNumberFormat="1" applyFont="1" applyFill="1" applyBorder="1" applyAlignment="1" applyProtection="1">
      <alignment horizontal="center" vertical="center" wrapText="1"/>
      <protection/>
    </xf>
    <xf numFmtId="174" fontId="2" fillId="0" borderId="0" xfId="23" applyNumberFormat="1" applyFont="1" applyFill="1" applyBorder="1" applyAlignment="1" applyProtection="1">
      <alignment horizontal="center" vertical="center" wrapText="1"/>
      <protection/>
    </xf>
    <xf numFmtId="171" fontId="2" fillId="0" borderId="0" xfId="23" applyNumberFormat="1" applyFont="1" applyFill="1" applyBorder="1" applyAlignment="1" applyProtection="1">
      <alignment horizontal="center" vertical="center" wrapText="1"/>
      <protection/>
    </xf>
    <xf numFmtId="175" fontId="2" fillId="0" borderId="0" xfId="0" applyNumberFormat="1" applyFont="1" applyAlignment="1">
      <alignment horizontal="center" vertical="center" wrapText="1"/>
    </xf>
    <xf numFmtId="164" fontId="0" fillId="4" borderId="3" xfId="0" applyFill="1" applyBorder="1" applyAlignment="1">
      <alignment horizontal="center"/>
    </xf>
    <xf numFmtId="164" fontId="20" fillId="4" borderId="3" xfId="0" applyFont="1" applyFill="1" applyBorder="1" applyAlignment="1">
      <alignment horizontal="center" vertical="center"/>
    </xf>
    <xf numFmtId="164" fontId="20" fillId="3" borderId="15" xfId="0" applyFont="1" applyFill="1" applyBorder="1" applyAlignment="1">
      <alignment horizontal="center" vertical="center"/>
    </xf>
    <xf numFmtId="164" fontId="21" fillId="2" borderId="0" xfId="22" applyFont="1" applyFill="1" applyBorder="1" applyAlignment="1">
      <alignment vertical="center"/>
      <protection/>
    </xf>
    <xf numFmtId="164" fontId="0" fillId="2" borderId="0" xfId="0" applyFill="1" applyBorder="1" applyAlignment="1">
      <alignment/>
    </xf>
    <xf numFmtId="164" fontId="0" fillId="4" borderId="15" xfId="0" applyFont="1" applyFill="1" applyBorder="1" applyAlignment="1">
      <alignment horizontal="center" vertical="center"/>
    </xf>
    <xf numFmtId="164" fontId="3" fillId="4" borderId="3" xfId="22" applyFont="1" applyFill="1" applyBorder="1" applyAlignment="1">
      <alignment horizontal="center" vertical="center"/>
      <protection/>
    </xf>
    <xf numFmtId="164" fontId="3" fillId="2" borderId="0" xfId="22" applyFont="1" applyFill="1" applyBorder="1" applyAlignment="1">
      <alignment horizontal="center" vertical="center"/>
      <protection/>
    </xf>
    <xf numFmtId="164" fontId="0" fillId="2" borderId="16" xfId="0" applyFill="1" applyBorder="1" applyAlignment="1">
      <alignment horizontal="center"/>
    </xf>
    <xf numFmtId="164" fontId="20" fillId="2" borderId="12" xfId="0" applyFont="1" applyFill="1" applyBorder="1" applyAlignment="1">
      <alignment horizontal="center" vertical="center"/>
    </xf>
    <xf numFmtId="164" fontId="0" fillId="2" borderId="12" xfId="0" applyFont="1" applyFill="1" applyBorder="1" applyAlignment="1">
      <alignment horizontal="center" vertical="center"/>
    </xf>
    <xf numFmtId="164" fontId="3" fillId="2" borderId="12" xfId="22" applyFont="1" applyFill="1" applyBorder="1" applyAlignment="1">
      <alignment horizontal="center" vertical="center"/>
      <protection/>
    </xf>
    <xf numFmtId="164" fontId="3" fillId="2" borderId="17" xfId="22" applyFont="1" applyFill="1" applyBorder="1" applyAlignment="1">
      <alignment horizontal="center" vertical="center"/>
      <protection/>
    </xf>
    <xf numFmtId="164" fontId="0" fillId="2" borderId="0" xfId="0" applyFill="1" applyAlignment="1">
      <alignment/>
    </xf>
    <xf numFmtId="164" fontId="20" fillId="2" borderId="18" xfId="0" applyFont="1" applyFill="1" applyBorder="1" applyAlignment="1">
      <alignment horizontal="center" vertical="center"/>
    </xf>
    <xf numFmtId="164" fontId="20" fillId="2" borderId="12" xfId="0" applyFont="1" applyFill="1" applyBorder="1" applyAlignment="1">
      <alignment vertical="center" wrapText="1"/>
    </xf>
    <xf numFmtId="164" fontId="3" fillId="4" borderId="12" xfId="22" applyFont="1" applyFill="1" applyBorder="1" applyAlignment="1">
      <alignment vertical="center"/>
      <protection/>
    </xf>
    <xf numFmtId="164" fontId="3" fillId="4" borderId="17" xfId="22" applyFont="1" applyFill="1" applyBorder="1" applyAlignment="1">
      <alignment vertical="center"/>
      <protection/>
    </xf>
    <xf numFmtId="164" fontId="3" fillId="2" borderId="0" xfId="22" applyFont="1" applyFill="1" applyBorder="1" applyAlignment="1">
      <alignment vertical="center"/>
      <protection/>
    </xf>
    <xf numFmtId="164" fontId="20" fillId="2" borderId="16" xfId="0" applyFont="1" applyFill="1" applyBorder="1" applyAlignment="1">
      <alignment horizontal="center" vertical="center"/>
    </xf>
    <xf numFmtId="164" fontId="20" fillId="2" borderId="0" xfId="0" applyFont="1" applyFill="1" applyBorder="1" applyAlignment="1">
      <alignment vertical="center" wrapText="1"/>
    </xf>
    <xf numFmtId="164" fontId="21" fillId="2" borderId="0" xfId="22" applyFont="1" applyFill="1" applyBorder="1" applyAlignment="1">
      <alignment horizontal="left" vertical="center" wrapText="1"/>
      <protection/>
    </xf>
    <xf numFmtId="164" fontId="22" fillId="2" borderId="0" xfId="22" applyFont="1" applyFill="1" applyBorder="1" applyAlignment="1">
      <alignment vertical="center"/>
      <protection/>
    </xf>
    <xf numFmtId="164" fontId="22" fillId="2" borderId="19" xfId="22" applyFont="1" applyFill="1" applyBorder="1" applyAlignment="1">
      <alignment vertical="center"/>
      <protection/>
    </xf>
    <xf numFmtId="164" fontId="20" fillId="0" borderId="0" xfId="0" applyFont="1" applyBorder="1" applyAlignment="1">
      <alignment vertical="center" wrapText="1"/>
    </xf>
    <xf numFmtId="164" fontId="22" fillId="4" borderId="0" xfId="22" applyFont="1" applyFill="1" applyBorder="1" applyAlignment="1">
      <alignment vertical="center"/>
      <protection/>
    </xf>
    <xf numFmtId="164" fontId="20" fillId="0" borderId="16" xfId="0" applyFont="1" applyBorder="1" applyAlignment="1">
      <alignment horizontal="center" vertical="center"/>
    </xf>
    <xf numFmtId="164" fontId="23" fillId="0" borderId="0" xfId="0" applyFont="1" applyBorder="1" applyAlignment="1">
      <alignment vertical="center" wrapText="1"/>
    </xf>
    <xf numFmtId="164" fontId="0" fillId="2" borderId="19" xfId="0" applyFill="1" applyBorder="1" applyAlignment="1">
      <alignment/>
    </xf>
    <xf numFmtId="164" fontId="21" fillId="2" borderId="0" xfId="22" applyFont="1" applyFill="1" applyBorder="1" applyAlignment="1">
      <alignment vertical="center" wrapText="1"/>
      <protection/>
    </xf>
    <xf numFmtId="164" fontId="24" fillId="2" borderId="0" xfId="22" applyFont="1" applyFill="1" applyBorder="1" applyAlignment="1">
      <alignment vertical="center"/>
      <protection/>
    </xf>
    <xf numFmtId="164" fontId="24" fillId="4" borderId="0" xfId="22" applyFont="1" applyFill="1" applyBorder="1" applyAlignment="1">
      <alignment vertical="center"/>
      <protection/>
    </xf>
    <xf numFmtId="164" fontId="24" fillId="2" borderId="19" xfId="22" applyFont="1" applyFill="1" applyBorder="1" applyAlignment="1">
      <alignment vertical="center"/>
      <protection/>
    </xf>
    <xf numFmtId="164" fontId="20" fillId="0" borderId="0" xfId="0" applyFont="1" applyBorder="1" applyAlignment="1">
      <alignment vertical="center"/>
    </xf>
    <xf numFmtId="164" fontId="25" fillId="2" borderId="0" xfId="0" applyFont="1" applyFill="1" applyBorder="1" applyAlignment="1">
      <alignment/>
    </xf>
    <xf numFmtId="164" fontId="21" fillId="4" borderId="0" xfId="22" applyFont="1" applyFill="1" applyBorder="1" applyAlignment="1">
      <alignment vertical="center" wrapText="1"/>
      <protection/>
    </xf>
    <xf numFmtId="164" fontId="24" fillId="4" borderId="19" xfId="22" applyFont="1" applyFill="1" applyBorder="1" applyAlignment="1">
      <alignment vertical="center"/>
      <protection/>
    </xf>
    <xf numFmtId="164" fontId="0" fillId="2" borderId="0" xfId="0" applyFont="1" applyFill="1" applyBorder="1" applyAlignment="1">
      <alignment vertical="center"/>
    </xf>
    <xf numFmtId="164" fontId="20" fillId="2" borderId="20" xfId="0" applyFont="1" applyFill="1" applyBorder="1" applyAlignment="1">
      <alignment horizontal="center" vertical="center"/>
    </xf>
    <xf numFmtId="164" fontId="20" fillId="2" borderId="1" xfId="0" applyFont="1" applyFill="1" applyBorder="1" applyAlignment="1">
      <alignment vertical="center" wrapText="1"/>
    </xf>
    <xf numFmtId="164" fontId="21" fillId="2" borderId="1" xfId="22" applyFont="1" applyFill="1" applyBorder="1" applyAlignment="1">
      <alignment vertical="center" wrapText="1"/>
      <protection/>
    </xf>
    <xf numFmtId="164" fontId="24" fillId="2" borderId="1" xfId="22" applyFont="1" applyFill="1" applyBorder="1" applyAlignment="1">
      <alignment vertical="center"/>
      <protection/>
    </xf>
    <xf numFmtId="164" fontId="24" fillId="4" borderId="1" xfId="22" applyFont="1" applyFill="1" applyBorder="1" applyAlignment="1">
      <alignment vertical="center"/>
      <protection/>
    </xf>
    <xf numFmtId="164" fontId="24" fillId="2" borderId="21" xfId="22" applyFont="1" applyFill="1" applyBorder="1" applyAlignment="1">
      <alignment vertical="center"/>
      <protection/>
    </xf>
    <xf numFmtId="164" fontId="20" fillId="2" borderId="0" xfId="0" applyFont="1" applyFill="1" applyBorder="1" applyAlignment="1">
      <alignment horizontal="center" vertical="center"/>
    </xf>
    <xf numFmtId="167" fontId="21" fillId="2" borderId="0" xfId="22" applyNumberFormat="1" applyFont="1" applyFill="1" applyBorder="1" applyAlignment="1">
      <alignment horizontal="center" vertical="center"/>
      <protection/>
    </xf>
    <xf numFmtId="164" fontId="20" fillId="3" borderId="22" xfId="0" applyFont="1" applyFill="1" applyBorder="1" applyAlignment="1">
      <alignment horizontal="center" vertical="center"/>
    </xf>
    <xf numFmtId="164" fontId="20" fillId="3" borderId="23" xfId="0" applyFont="1" applyFill="1" applyBorder="1" applyAlignment="1">
      <alignment horizontal="center" vertical="center"/>
    </xf>
    <xf numFmtId="164" fontId="0" fillId="3" borderId="24" xfId="0" applyFont="1" applyFill="1" applyBorder="1" applyAlignment="1">
      <alignment horizontal="center" vertical="center"/>
    </xf>
    <xf numFmtId="164" fontId="0" fillId="3" borderId="0" xfId="0" applyFont="1" applyFill="1" applyBorder="1" applyAlignment="1">
      <alignment horizontal="center" vertical="center"/>
    </xf>
    <xf numFmtId="164" fontId="0" fillId="0" borderId="25" xfId="0" applyBorder="1" applyAlignment="1">
      <alignment/>
    </xf>
    <xf numFmtId="164" fontId="20" fillId="2" borderId="26" xfId="0" applyFont="1" applyFill="1" applyBorder="1" applyAlignment="1">
      <alignment horizontal="center" vertical="center"/>
    </xf>
    <xf numFmtId="164" fontId="0" fillId="2" borderId="0" xfId="0" applyFont="1" applyFill="1" applyAlignment="1">
      <alignment vertical="center"/>
    </xf>
    <xf numFmtId="164" fontId="0" fillId="2" borderId="27" xfId="0" applyFont="1" applyFill="1" applyBorder="1" applyAlignment="1">
      <alignment vertical="center"/>
    </xf>
    <xf numFmtId="164" fontId="0" fillId="2" borderId="28" xfId="0" applyFont="1" applyFill="1" applyBorder="1" applyAlignment="1">
      <alignment vertical="center"/>
    </xf>
    <xf numFmtId="164" fontId="0" fillId="2" borderId="29" xfId="0" applyFont="1" applyFill="1" applyBorder="1" applyAlignment="1">
      <alignment vertical="center"/>
    </xf>
    <xf numFmtId="164" fontId="0" fillId="2" borderId="30" xfId="0" applyFont="1" applyFill="1" applyBorder="1" applyAlignment="1">
      <alignment vertical="center"/>
    </xf>
    <xf numFmtId="164" fontId="0" fillId="2" borderId="31" xfId="0" applyFont="1" applyFill="1" applyBorder="1" applyAlignment="1">
      <alignment vertical="center"/>
    </xf>
    <xf numFmtId="164" fontId="20" fillId="2" borderId="0" xfId="0" applyFont="1" applyFill="1" applyAlignment="1">
      <alignment vertical="center" wrapText="1"/>
    </xf>
    <xf numFmtId="164" fontId="26" fillId="5" borderId="25" xfId="0" applyFont="1" applyFill="1" applyBorder="1" applyAlignment="1">
      <alignment vertical="center"/>
    </xf>
    <xf numFmtId="164" fontId="26" fillId="5" borderId="28" xfId="0" applyFont="1" applyFill="1" applyBorder="1" applyAlignment="1">
      <alignment vertical="center"/>
    </xf>
    <xf numFmtId="164" fontId="27" fillId="5" borderId="0" xfId="0" applyFont="1" applyFill="1" applyAlignment="1">
      <alignment vertical="center"/>
    </xf>
    <xf numFmtId="164" fontId="27" fillId="5" borderId="28" xfId="0" applyFont="1" applyFill="1" applyBorder="1" applyAlignment="1">
      <alignment vertical="center"/>
    </xf>
    <xf numFmtId="164" fontId="27" fillId="5" borderId="31" xfId="0" applyFont="1" applyFill="1" applyBorder="1" applyAlignment="1">
      <alignment vertical="center"/>
    </xf>
    <xf numFmtId="164" fontId="27" fillId="5" borderId="0" xfId="0" applyFont="1" applyFill="1" applyBorder="1" applyAlignment="1">
      <alignment vertical="center"/>
    </xf>
    <xf numFmtId="164" fontId="27" fillId="2" borderId="25" xfId="0" applyFont="1" applyFill="1" applyBorder="1" applyAlignment="1">
      <alignment vertical="center"/>
    </xf>
    <xf numFmtId="164" fontId="27" fillId="2" borderId="28" xfId="0" applyFont="1" applyFill="1" applyBorder="1" applyAlignment="1">
      <alignment vertical="center"/>
    </xf>
    <xf numFmtId="164" fontId="27" fillId="2" borderId="0" xfId="0" applyFont="1" applyFill="1" applyAlignment="1">
      <alignment vertical="center"/>
    </xf>
    <xf numFmtId="164" fontId="27" fillId="2" borderId="31" xfId="0" applyFont="1" applyFill="1" applyBorder="1" applyAlignment="1">
      <alignment vertical="center"/>
    </xf>
    <xf numFmtId="164" fontId="27" fillId="2" borderId="32" xfId="0" applyFont="1" applyFill="1" applyBorder="1" applyAlignment="1">
      <alignment vertical="center"/>
    </xf>
    <xf numFmtId="164" fontId="26" fillId="5" borderId="0" xfId="0" applyFont="1" applyFill="1" applyAlignment="1">
      <alignment vertical="center"/>
    </xf>
    <xf numFmtId="164" fontId="20" fillId="0" borderId="26" xfId="0" applyFont="1" applyBorder="1" applyAlignment="1">
      <alignment horizontal="center" vertical="center"/>
    </xf>
    <xf numFmtId="164" fontId="23" fillId="0" borderId="0" xfId="0" applyFont="1" applyAlignment="1">
      <alignment vertical="center" wrapText="1"/>
    </xf>
    <xf numFmtId="164" fontId="26" fillId="0" borderId="25" xfId="0" applyFont="1" applyBorder="1" applyAlignment="1">
      <alignment vertical="center"/>
    </xf>
    <xf numFmtId="164" fontId="26" fillId="2" borderId="0" xfId="0" applyFont="1" applyFill="1" applyAlignment="1">
      <alignment vertical="center"/>
    </xf>
    <xf numFmtId="164" fontId="26" fillId="2" borderId="0" xfId="0" applyFont="1" applyFill="1" applyBorder="1" applyAlignment="1">
      <alignment vertical="center"/>
    </xf>
    <xf numFmtId="164" fontId="0" fillId="0" borderId="0" xfId="0" applyBorder="1" applyAlignment="1">
      <alignment/>
    </xf>
    <xf numFmtId="164" fontId="26" fillId="2" borderId="31" xfId="0" applyFont="1" applyFill="1" applyBorder="1" applyAlignment="1">
      <alignment vertical="center"/>
    </xf>
    <xf numFmtId="164" fontId="26" fillId="2" borderId="32" xfId="0" applyFont="1" applyFill="1" applyBorder="1" applyAlignment="1">
      <alignment vertical="center"/>
    </xf>
    <xf numFmtId="164" fontId="0" fillId="5" borderId="25" xfId="0" applyFont="1" applyFill="1" applyBorder="1" applyAlignment="1">
      <alignment vertical="center"/>
    </xf>
    <xf numFmtId="164" fontId="23" fillId="5" borderId="0" xfId="0" applyFont="1" applyFill="1" applyAlignment="1">
      <alignment/>
    </xf>
    <xf numFmtId="164" fontId="26" fillId="2" borderId="28" xfId="0" applyFont="1" applyFill="1" applyBorder="1" applyAlignment="1">
      <alignment vertical="center"/>
    </xf>
    <xf numFmtId="164" fontId="23" fillId="0" borderId="32" xfId="0" applyFont="1" applyBorder="1" applyAlignment="1">
      <alignment vertical="center" wrapText="1"/>
    </xf>
    <xf numFmtId="164" fontId="0" fillId="0" borderId="0" xfId="0" applyFont="1" applyBorder="1" applyAlignment="1">
      <alignment vertical="center"/>
    </xf>
    <xf numFmtId="164" fontId="23" fillId="0" borderId="0" xfId="0" applyFont="1" applyAlignment="1">
      <alignment/>
    </xf>
    <xf numFmtId="164" fontId="23" fillId="0" borderId="0" xfId="0" applyFont="1" applyAlignment="1">
      <alignment vertical="center"/>
    </xf>
    <xf numFmtId="164" fontId="20" fillId="0" borderId="0" xfId="0" applyFont="1" applyAlignment="1">
      <alignment vertical="center"/>
    </xf>
    <xf numFmtId="164" fontId="0" fillId="0" borderId="25" xfId="0" applyFont="1" applyBorder="1" applyAlignment="1">
      <alignment vertical="center"/>
    </xf>
    <xf numFmtId="164" fontId="20" fillId="2" borderId="32" xfId="0" applyFont="1" applyFill="1" applyBorder="1" applyAlignment="1">
      <alignment vertical="center" wrapText="1"/>
    </xf>
    <xf numFmtId="164" fontId="26" fillId="0" borderId="0" xfId="0" applyFont="1" applyBorder="1" applyAlignment="1">
      <alignment vertical="center"/>
    </xf>
    <xf numFmtId="164" fontId="26" fillId="0" borderId="0" xfId="0" applyFont="1" applyFill="1" applyBorder="1" applyAlignment="1">
      <alignment vertical="center"/>
    </xf>
    <xf numFmtId="164" fontId="25" fillId="2" borderId="32" xfId="0" applyFont="1" applyFill="1" applyBorder="1" applyAlignment="1">
      <alignment vertical="center" wrapText="1"/>
    </xf>
    <xf numFmtId="164" fontId="24" fillId="0" borderId="0" xfId="0" applyFont="1" applyBorder="1" applyAlignment="1">
      <alignment vertical="center"/>
    </xf>
    <xf numFmtId="164" fontId="24" fillId="2" borderId="28" xfId="0" applyFont="1" applyFill="1" applyBorder="1" applyAlignment="1">
      <alignment vertical="center"/>
    </xf>
    <xf numFmtId="164" fontId="24" fillId="2" borderId="0" xfId="0" applyFont="1" applyFill="1" applyAlignment="1">
      <alignment vertical="center"/>
    </xf>
    <xf numFmtId="164" fontId="24" fillId="2" borderId="31" xfId="0" applyFont="1" applyFill="1" applyBorder="1" applyAlignment="1">
      <alignment vertical="center"/>
    </xf>
    <xf numFmtId="164" fontId="24" fillId="2" borderId="0" xfId="0" applyFont="1" applyFill="1" applyBorder="1" applyAlignment="1">
      <alignment vertical="center"/>
    </xf>
    <xf numFmtId="164" fontId="24" fillId="5" borderId="0" xfId="0" applyFont="1" applyFill="1" applyAlignment="1">
      <alignment vertical="center"/>
    </xf>
    <xf numFmtId="164" fontId="26" fillId="5" borderId="31" xfId="0" applyFont="1" applyFill="1" applyBorder="1" applyAlignment="1">
      <alignment vertical="center"/>
    </xf>
    <xf numFmtId="164" fontId="26" fillId="5" borderId="32" xfId="0" applyFont="1" applyFill="1" applyBorder="1" applyAlignment="1">
      <alignment vertical="center"/>
    </xf>
    <xf numFmtId="164" fontId="24" fillId="2" borderId="32" xfId="0" applyFont="1" applyFill="1" applyBorder="1" applyAlignment="1">
      <alignment vertical="center"/>
    </xf>
    <xf numFmtId="164" fontId="24" fillId="5" borderId="25" xfId="0" applyFont="1" applyFill="1" applyBorder="1" applyAlignment="1">
      <alignment vertical="center"/>
    </xf>
    <xf numFmtId="164" fontId="24" fillId="5" borderId="28" xfId="0" applyFont="1" applyFill="1" applyBorder="1" applyAlignment="1">
      <alignment vertical="center"/>
    </xf>
    <xf numFmtId="164" fontId="25" fillId="2" borderId="26" xfId="0" applyFont="1" applyFill="1" applyBorder="1" applyAlignment="1">
      <alignment horizontal="center" vertical="center"/>
    </xf>
    <xf numFmtId="164" fontId="28" fillId="2" borderId="33" xfId="0" applyFont="1" applyFill="1" applyBorder="1" applyAlignment="1">
      <alignment vertical="center"/>
    </xf>
    <xf numFmtId="164" fontId="24" fillId="2" borderId="34" xfId="0" applyFont="1" applyFill="1" applyBorder="1" applyAlignment="1">
      <alignment vertical="center"/>
    </xf>
    <xf numFmtId="164" fontId="24" fillId="2" borderId="35" xfId="0" applyFont="1" applyFill="1" applyBorder="1" applyAlignment="1">
      <alignment vertical="center"/>
    </xf>
    <xf numFmtId="164" fontId="24" fillId="2" borderId="24" xfId="0" applyFont="1" applyFill="1" applyBorder="1" applyAlignment="1">
      <alignment vertical="center"/>
    </xf>
    <xf numFmtId="164" fontId="0" fillId="0" borderId="36" xfId="0" applyBorder="1" applyAlignment="1">
      <alignment/>
    </xf>
    <xf numFmtId="164" fontId="20" fillId="3" borderId="11" xfId="0" applyFont="1" applyFill="1" applyBorder="1" applyAlignment="1">
      <alignment horizontal="center" vertical="center"/>
    </xf>
    <xf numFmtId="164" fontId="20" fillId="5" borderId="37" xfId="0" applyFont="1" applyFill="1" applyBorder="1" applyAlignment="1">
      <alignment horizontal="center" vertical="center"/>
    </xf>
    <xf numFmtId="164" fontId="0" fillId="3" borderId="38" xfId="0" applyFont="1" applyFill="1" applyBorder="1" applyAlignment="1">
      <alignment horizontal="center" vertical="center"/>
    </xf>
    <xf numFmtId="164" fontId="0" fillId="3" borderId="2" xfId="0" applyFont="1" applyFill="1" applyBorder="1" applyAlignment="1">
      <alignment horizontal="center" vertical="center"/>
    </xf>
    <xf numFmtId="164" fontId="0" fillId="3" borderId="39" xfId="0" applyFont="1" applyFill="1" applyBorder="1" applyAlignment="1">
      <alignment horizontal="center" vertical="center"/>
    </xf>
    <xf numFmtId="164" fontId="20" fillId="2" borderId="11" xfId="0" applyFont="1" applyFill="1" applyBorder="1" applyAlignment="1">
      <alignment horizontal="center" vertical="center"/>
    </xf>
    <xf numFmtId="164" fontId="0" fillId="2" borderId="9" xfId="0" applyFont="1" applyFill="1" applyBorder="1" applyAlignment="1">
      <alignment vertical="center"/>
    </xf>
    <xf numFmtId="164" fontId="0" fillId="2" borderId="16" xfId="0" applyFont="1" applyFill="1" applyBorder="1" applyAlignment="1">
      <alignment vertical="center"/>
    </xf>
    <xf numFmtId="164" fontId="0" fillId="2" borderId="19" xfId="0" applyFont="1" applyFill="1" applyBorder="1" applyAlignment="1">
      <alignment vertical="center"/>
    </xf>
    <xf numFmtId="164" fontId="26" fillId="5" borderId="16" xfId="0" applyFont="1" applyFill="1" applyBorder="1" applyAlignment="1">
      <alignment vertical="center"/>
    </xf>
    <xf numFmtId="164" fontId="27" fillId="5" borderId="19" xfId="0" applyFont="1" applyFill="1" applyBorder="1" applyAlignment="1">
      <alignment vertical="center"/>
    </xf>
    <xf numFmtId="164" fontId="27" fillId="2" borderId="16" xfId="0" applyFont="1" applyFill="1" applyBorder="1" applyAlignment="1">
      <alignment vertical="center"/>
    </xf>
    <xf numFmtId="164" fontId="27" fillId="2" borderId="0" xfId="0" applyFont="1" applyFill="1" applyBorder="1" applyAlignment="1">
      <alignment vertical="center"/>
    </xf>
    <xf numFmtId="164" fontId="27" fillId="2" borderId="19" xfId="0" applyFont="1" applyFill="1" applyBorder="1" applyAlignment="1">
      <alignment vertical="center"/>
    </xf>
    <xf numFmtId="164" fontId="26" fillId="5" borderId="0" xfId="0" applyFont="1" applyFill="1" applyBorder="1" applyAlignment="1">
      <alignment vertical="center"/>
    </xf>
    <xf numFmtId="164" fontId="0" fillId="0" borderId="0" xfId="0" applyFont="1" applyBorder="1" applyAlignment="1">
      <alignment vertical="center" wrapText="1"/>
    </xf>
    <xf numFmtId="164" fontId="26" fillId="2" borderId="16" xfId="0" applyFont="1" applyFill="1" applyBorder="1" applyAlignment="1">
      <alignment vertical="center"/>
    </xf>
    <xf numFmtId="164" fontId="0" fillId="2" borderId="0" xfId="0" applyFont="1" applyFill="1" applyBorder="1" applyAlignment="1">
      <alignment/>
    </xf>
    <xf numFmtId="164" fontId="26" fillId="2" borderId="19" xfId="0" applyFont="1" applyFill="1" applyBorder="1" applyAlignment="1">
      <alignment vertical="center"/>
    </xf>
    <xf numFmtId="164" fontId="20" fillId="0" borderId="0" xfId="0" applyFont="1" applyBorder="1" applyAlignment="1">
      <alignment/>
    </xf>
    <xf numFmtId="164" fontId="26" fillId="5" borderId="19" xfId="0" applyFont="1" applyFill="1" applyBorder="1" applyAlignment="1">
      <alignment vertical="center"/>
    </xf>
    <xf numFmtId="164" fontId="0" fillId="2" borderId="19" xfId="0" applyFont="1" applyFill="1" applyBorder="1" applyAlignment="1">
      <alignment/>
    </xf>
    <xf numFmtId="164" fontId="0" fillId="0" borderId="0" xfId="0" applyFont="1" applyBorder="1" applyAlignment="1">
      <alignment/>
    </xf>
    <xf numFmtId="164" fontId="0" fillId="5" borderId="0" xfId="0" applyFont="1" applyFill="1" applyBorder="1" applyAlignment="1">
      <alignment/>
    </xf>
    <xf numFmtId="164" fontId="20" fillId="2" borderId="40" xfId="0" applyFont="1" applyFill="1" applyBorder="1" applyAlignment="1">
      <alignment horizontal="center" vertical="center"/>
    </xf>
    <xf numFmtId="164" fontId="0" fillId="2" borderId="41" xfId="0" applyFont="1" applyFill="1" applyBorder="1" applyAlignment="1">
      <alignment vertical="center"/>
    </xf>
    <xf numFmtId="164" fontId="26" fillId="2" borderId="20" xfId="0" applyFont="1" applyFill="1" applyBorder="1" applyAlignment="1">
      <alignment vertical="center"/>
    </xf>
    <xf numFmtId="164" fontId="26" fillId="2" borderId="42" xfId="0" applyFont="1" applyFill="1" applyBorder="1" applyAlignment="1">
      <alignment vertical="center"/>
    </xf>
    <xf numFmtId="164" fontId="26" fillId="2" borderId="1" xfId="0" applyFont="1" applyFill="1" applyBorder="1" applyAlignment="1">
      <alignment vertical="center"/>
    </xf>
    <xf numFmtId="164" fontId="26" fillId="2" borderId="43" xfId="0" applyFont="1" applyFill="1" applyBorder="1" applyAlignment="1">
      <alignment vertical="center"/>
    </xf>
    <xf numFmtId="164" fontId="26" fillId="2" borderId="21" xfId="0" applyFon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3" xfId="20"/>
    <cellStyle name="Normal 5" xfId="21"/>
    <cellStyle name="Normal_Planilha - Rede Coletrora 44 Casas" xfId="22"/>
    <cellStyle name="Separador de milhares_Adi Faz Quissam oficial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</xdr:row>
      <xdr:rowOff>38100</xdr:rowOff>
    </xdr:from>
    <xdr:to>
      <xdr:col>1</xdr:col>
      <xdr:colOff>276225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61950"/>
          <a:ext cx="6762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466725</xdr:colOff>
      <xdr:row>2</xdr:row>
      <xdr:rowOff>0</xdr:rowOff>
    </xdr:from>
    <xdr:to>
      <xdr:col>7</xdr:col>
      <xdr:colOff>1628775</xdr:colOff>
      <xdr:row>7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323850"/>
          <a:ext cx="662940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showGridLines="0" tabSelected="1" workbookViewId="0" topLeftCell="A61">
      <selection activeCell="G70" sqref="G70"/>
    </sheetView>
  </sheetViews>
  <sheetFormatPr defaultColWidth="9.140625" defaultRowHeight="12.75" customHeight="1"/>
  <cols>
    <col min="1" max="1" width="7.421875" style="1" customWidth="1"/>
    <col min="2" max="2" width="13.140625" style="1" customWidth="1"/>
    <col min="3" max="3" width="23.421875" style="2" customWidth="1"/>
    <col min="4" max="4" width="8.421875" style="1" customWidth="1"/>
    <col min="5" max="5" width="10.421875" style="3" customWidth="1"/>
    <col min="6" max="6" width="12.7109375" style="4" customWidth="1"/>
    <col min="7" max="7" width="13.8515625" style="5" customWidth="1"/>
    <col min="8" max="8" width="25.00390625" style="6" customWidth="1"/>
    <col min="9" max="10" width="9.00390625" style="7" customWidth="1"/>
    <col min="11" max="16384" width="9.140625" style="7" customWidth="1"/>
  </cols>
  <sheetData>
    <row r="1" spans="1:9" ht="12.75" customHeight="1">
      <c r="A1" s="8" t="s">
        <v>0</v>
      </c>
      <c r="B1" s="8"/>
      <c r="C1" s="9"/>
      <c r="D1" s="8"/>
      <c r="E1" s="10"/>
      <c r="F1" s="11"/>
      <c r="G1" s="11"/>
      <c r="H1" s="12"/>
      <c r="I1" s="13"/>
    </row>
    <row r="2" spans="1:9" ht="12.75" customHeight="1">
      <c r="A2" s="8"/>
      <c r="B2" s="8"/>
      <c r="C2" s="9"/>
      <c r="D2" s="8"/>
      <c r="E2" s="10"/>
      <c r="F2" s="11"/>
      <c r="G2" s="11"/>
      <c r="H2" s="12"/>
      <c r="I2" s="13"/>
    </row>
    <row r="3" spans="1:9" s="22" customFormat="1" ht="10.5" customHeight="1">
      <c r="A3" s="14"/>
      <c r="B3" s="15"/>
      <c r="C3" s="16"/>
      <c r="D3" s="17"/>
      <c r="E3" s="18"/>
      <c r="F3" s="19"/>
      <c r="G3" s="19"/>
      <c r="H3" s="20"/>
      <c r="I3" s="21"/>
    </row>
    <row r="4" spans="1:9" s="22" customFormat="1" ht="10.5" customHeight="1">
      <c r="A4" s="14"/>
      <c r="B4" s="15"/>
      <c r="C4" s="16"/>
      <c r="D4" s="17"/>
      <c r="E4" s="23"/>
      <c r="F4" s="11"/>
      <c r="G4" s="24"/>
      <c r="H4" s="25"/>
      <c r="I4" s="25"/>
    </row>
    <row r="5" spans="1:9" s="22" customFormat="1" ht="10.5" customHeight="1">
      <c r="A5" s="14"/>
      <c r="B5" s="15"/>
      <c r="C5" s="16"/>
      <c r="D5" s="17"/>
      <c r="E5" s="18"/>
      <c r="F5" s="19"/>
      <c r="G5" s="24"/>
      <c r="H5" s="25"/>
      <c r="I5" s="25"/>
    </row>
    <row r="6" spans="1:9" s="22" customFormat="1" ht="18" customHeight="1">
      <c r="A6" s="14"/>
      <c r="B6" s="15"/>
      <c r="C6" s="16"/>
      <c r="D6" s="17"/>
      <c r="E6" s="19"/>
      <c r="F6" s="19"/>
      <c r="G6" s="19"/>
      <c r="H6" s="26"/>
      <c r="I6" s="25"/>
    </row>
    <row r="7" spans="1:9" s="22" customFormat="1" ht="15" customHeight="1">
      <c r="A7" s="14"/>
      <c r="B7" s="15"/>
      <c r="C7" s="16"/>
      <c r="D7" s="17"/>
      <c r="E7" s="18"/>
      <c r="F7" s="19"/>
      <c r="G7" s="11"/>
      <c r="H7" s="27"/>
      <c r="I7" s="27"/>
    </row>
    <row r="8" spans="1:9" s="31" customFormat="1" ht="36.75" customHeight="1">
      <c r="A8" s="28" t="s">
        <v>1</v>
      </c>
      <c r="B8" s="28"/>
      <c r="C8" s="28"/>
      <c r="D8" s="28"/>
      <c r="E8" s="28"/>
      <c r="F8" s="28"/>
      <c r="G8" s="28"/>
      <c r="H8" s="29"/>
      <c r="I8" s="30"/>
    </row>
    <row r="9" spans="1:9" s="31" customFormat="1" ht="9.75" customHeight="1">
      <c r="A9" s="28"/>
      <c r="B9" s="28"/>
      <c r="C9" s="28"/>
      <c r="D9" s="28"/>
      <c r="E9" s="28"/>
      <c r="F9" s="28"/>
      <c r="G9" s="28"/>
      <c r="H9" s="29"/>
      <c r="I9" s="30"/>
    </row>
    <row r="10" spans="1:9" s="31" customFormat="1" ht="9.75" customHeight="1">
      <c r="A10" s="8"/>
      <c r="B10" s="8"/>
      <c r="C10" s="32" t="s">
        <v>2</v>
      </c>
      <c r="D10" s="32"/>
      <c r="E10" s="32"/>
      <c r="F10" s="32"/>
      <c r="G10" s="32"/>
      <c r="H10" s="29"/>
      <c r="I10" s="30"/>
    </row>
    <row r="11" spans="1:8" s="13" customFormat="1" ht="15" customHeight="1">
      <c r="A11" s="33" t="s">
        <v>3</v>
      </c>
      <c r="B11" s="33" t="s">
        <v>4</v>
      </c>
      <c r="C11" s="34" t="s">
        <v>5</v>
      </c>
      <c r="D11" s="33" t="s">
        <v>6</v>
      </c>
      <c r="E11" s="35" t="s">
        <v>7</v>
      </c>
      <c r="F11" s="36" t="s">
        <v>8</v>
      </c>
      <c r="G11" s="37" t="s">
        <v>9</v>
      </c>
      <c r="H11" s="38" t="s">
        <v>10</v>
      </c>
    </row>
    <row r="12" spans="1:9" s="46" customFormat="1" ht="14.25" customHeight="1">
      <c r="A12" s="39" t="s">
        <v>11</v>
      </c>
      <c r="B12" s="40"/>
      <c r="C12" s="41" t="s">
        <v>12</v>
      </c>
      <c r="D12" s="42"/>
      <c r="E12" s="42"/>
      <c r="F12" s="42"/>
      <c r="G12" s="43">
        <f>SUM(G13:G20)</f>
        <v>39751.78</v>
      </c>
      <c r="H12" s="44"/>
      <c r="I12" s="45"/>
    </row>
    <row r="13" spans="1:9" s="46" customFormat="1" ht="196.5" customHeight="1">
      <c r="A13" s="47" t="s">
        <v>13</v>
      </c>
      <c r="B13" s="48" t="s">
        <v>14</v>
      </c>
      <c r="C13" s="49" t="s">
        <v>15</v>
      </c>
      <c r="D13" s="50" t="s">
        <v>16</v>
      </c>
      <c r="E13" s="51">
        <f>E29+(17.9+3.34+5+5+7)*1+(34+3.98)*0.5+(1.73*1.65*2)+(1.95*2.1*4)+(4.4*2.2)+(0.8*1)*1</f>
        <v>101.84599999999999</v>
      </c>
      <c r="F13" s="52">
        <v>14</v>
      </c>
      <c r="G13" s="53">
        <v>1425.9</v>
      </c>
      <c r="H13" s="54" t="s">
        <v>17</v>
      </c>
      <c r="I13" s="45"/>
    </row>
    <row r="14" spans="1:9" s="46" customFormat="1" ht="72" customHeight="1">
      <c r="A14" s="47" t="s">
        <v>18</v>
      </c>
      <c r="B14" s="55" t="s">
        <v>19</v>
      </c>
      <c r="C14" s="56" t="s">
        <v>20</v>
      </c>
      <c r="D14" s="57" t="s">
        <v>16</v>
      </c>
      <c r="E14" s="51">
        <f>3*2</f>
        <v>6</v>
      </c>
      <c r="F14" s="52">
        <v>337.16</v>
      </c>
      <c r="G14" s="53">
        <f aca="true" t="shared" si="0" ref="G14:G16">ROUND(E14*F14,2)</f>
        <v>2022.96</v>
      </c>
      <c r="H14" s="54" t="s">
        <v>21</v>
      </c>
      <c r="I14" s="45"/>
    </row>
    <row r="15" spans="1:9" ht="48" customHeight="1">
      <c r="A15" s="47" t="s">
        <v>22</v>
      </c>
      <c r="B15" s="56" t="s">
        <v>23</v>
      </c>
      <c r="C15" s="56" t="s">
        <v>24</v>
      </c>
      <c r="D15" s="56" t="s">
        <v>25</v>
      </c>
      <c r="E15" s="58">
        <f>220*4</f>
        <v>880</v>
      </c>
      <c r="F15" s="52">
        <v>31.26</v>
      </c>
      <c r="G15" s="53">
        <f t="shared" si="0"/>
        <v>27508.8</v>
      </c>
      <c r="H15" s="59" t="s">
        <v>26</v>
      </c>
      <c r="I15" s="13"/>
    </row>
    <row r="16" spans="1:9" ht="72" customHeight="1">
      <c r="A16" s="47" t="s">
        <v>27</v>
      </c>
      <c r="B16" s="48" t="s">
        <v>28</v>
      </c>
      <c r="C16" s="49" t="s">
        <v>29</v>
      </c>
      <c r="D16" s="50" t="s">
        <v>30</v>
      </c>
      <c r="E16" s="60">
        <f>7.15+9.21+2.5+9.22+5+5+5+5+6.81+6.81+6.81+6.81</f>
        <v>75.32000000000001</v>
      </c>
      <c r="F16" s="52">
        <v>1.75</v>
      </c>
      <c r="G16" s="53">
        <f t="shared" si="0"/>
        <v>131.81</v>
      </c>
      <c r="H16" s="54" t="s">
        <v>31</v>
      </c>
      <c r="I16" s="13"/>
    </row>
    <row r="17" spans="1:9" ht="84" customHeight="1">
      <c r="A17" s="47" t="s">
        <v>32</v>
      </c>
      <c r="B17" s="48" t="s">
        <v>33</v>
      </c>
      <c r="C17" s="49" t="s">
        <v>34</v>
      </c>
      <c r="D17" s="50" t="s">
        <v>16</v>
      </c>
      <c r="E17" s="61">
        <f>(5.15*1.5)+(2.25*3)</f>
        <v>14.475000000000001</v>
      </c>
      <c r="F17" s="52">
        <v>16.8</v>
      </c>
      <c r="G17" s="53">
        <v>243.26</v>
      </c>
      <c r="H17" s="54" t="s">
        <v>35</v>
      </c>
      <c r="I17" s="13"/>
    </row>
    <row r="18" spans="1:9" ht="96" customHeight="1">
      <c r="A18" s="47" t="s">
        <v>36</v>
      </c>
      <c r="B18" s="48" t="s">
        <v>37</v>
      </c>
      <c r="C18" s="49" t="s">
        <v>38</v>
      </c>
      <c r="D18" s="50" t="s">
        <v>16</v>
      </c>
      <c r="E18" s="62">
        <f>100.72+35+35</f>
        <v>170.72</v>
      </c>
      <c r="F18" s="63">
        <v>13.67</v>
      </c>
      <c r="G18" s="53">
        <f aca="true" t="shared" si="1" ref="G18:G20">ROUND(E18*F18,2)</f>
        <v>2333.74</v>
      </c>
      <c r="H18" s="54" t="s">
        <v>39</v>
      </c>
      <c r="I18" s="13"/>
    </row>
    <row r="19" spans="1:9" ht="60" customHeight="1">
      <c r="A19" s="47" t="s">
        <v>40</v>
      </c>
      <c r="B19" s="48" t="s">
        <v>41</v>
      </c>
      <c r="C19" s="49" t="s">
        <v>42</v>
      </c>
      <c r="D19" s="50" t="s">
        <v>25</v>
      </c>
      <c r="E19" s="62">
        <v>16</v>
      </c>
      <c r="F19" s="63">
        <v>20.21</v>
      </c>
      <c r="G19" s="53">
        <f t="shared" si="1"/>
        <v>323.36</v>
      </c>
      <c r="H19" s="64" t="s">
        <v>43</v>
      </c>
      <c r="I19" s="13"/>
    </row>
    <row r="20" spans="1:9" ht="144" customHeight="1">
      <c r="A20" s="47" t="s">
        <v>44</v>
      </c>
      <c r="B20" s="48" t="s">
        <v>45</v>
      </c>
      <c r="C20" s="49" t="s">
        <v>46</v>
      </c>
      <c r="D20" s="48" t="s">
        <v>16</v>
      </c>
      <c r="E20" s="62">
        <v>15</v>
      </c>
      <c r="F20" s="63">
        <v>384.13</v>
      </c>
      <c r="G20" s="53">
        <f t="shared" si="1"/>
        <v>5761.95</v>
      </c>
      <c r="H20" s="64" t="s">
        <v>47</v>
      </c>
      <c r="I20" s="13"/>
    </row>
    <row r="21" spans="1:9" ht="13.5" customHeight="1">
      <c r="A21" s="65"/>
      <c r="B21" s="66"/>
      <c r="C21" s="67"/>
      <c r="D21" s="68"/>
      <c r="E21" s="69"/>
      <c r="F21" s="63"/>
      <c r="G21" s="70"/>
      <c r="H21" s="64"/>
      <c r="I21" s="13"/>
    </row>
    <row r="22" spans="1:9" ht="11.25" customHeight="1">
      <c r="A22" s="39" t="s">
        <v>48</v>
      </c>
      <c r="B22" s="71"/>
      <c r="C22" s="41" t="s">
        <v>49</v>
      </c>
      <c r="D22" s="72"/>
      <c r="E22" s="72"/>
      <c r="F22" s="72"/>
      <c r="G22" s="43">
        <f>SUM(G23:G33)</f>
        <v>79243.03</v>
      </c>
      <c r="H22" s="73"/>
      <c r="I22" s="13"/>
    </row>
    <row r="23" spans="1:9" s="76" customFormat="1" ht="199.5" customHeight="1">
      <c r="A23" s="47" t="s">
        <v>50</v>
      </c>
      <c r="B23" s="48" t="s">
        <v>51</v>
      </c>
      <c r="C23" s="49" t="s">
        <v>52</v>
      </c>
      <c r="D23" s="50" t="s">
        <v>53</v>
      </c>
      <c r="E23" s="51">
        <v>6</v>
      </c>
      <c r="F23" s="52">
        <v>132.63</v>
      </c>
      <c r="G23" s="63">
        <f>ROUND(E23*F23,2)</f>
        <v>795.78</v>
      </c>
      <c r="H23" s="74" t="s">
        <v>54</v>
      </c>
      <c r="I23" s="75"/>
    </row>
    <row r="24" spans="1:10" s="76" customFormat="1" ht="151.5" customHeight="1">
      <c r="A24" s="47" t="s">
        <v>55</v>
      </c>
      <c r="B24" s="77" t="s">
        <v>56</v>
      </c>
      <c r="C24" s="78" t="s">
        <v>57</v>
      </c>
      <c r="D24" s="79" t="s">
        <v>16</v>
      </c>
      <c r="E24" s="51">
        <f>(0.27*0.2)+((0.27*0.2)*3)+((0.15*0.21))*13+((0.27*0.18))*3+(0.55*0.7)+((0.26*0.26))*6+((0.15*0.21))*4+(0.27*0.2)+(0.27*0.2)</f>
        <v>1.7959</v>
      </c>
      <c r="F24" s="52">
        <v>90.33</v>
      </c>
      <c r="G24" s="63">
        <v>162.59</v>
      </c>
      <c r="H24" s="54" t="s">
        <v>58</v>
      </c>
      <c r="I24" s="75"/>
      <c r="J24" s="80"/>
    </row>
    <row r="25" spans="1:9" s="76" customFormat="1" ht="74.25" customHeight="1">
      <c r="A25" s="47" t="s">
        <v>59</v>
      </c>
      <c r="B25" s="48" t="s">
        <v>60</v>
      </c>
      <c r="C25" s="49" t="s">
        <v>61</v>
      </c>
      <c r="D25" s="50" t="s">
        <v>16</v>
      </c>
      <c r="E25" s="69">
        <f>(0.03*1.2)+(0.03*2.1*2)</f>
        <v>0.162</v>
      </c>
      <c r="F25" s="52">
        <v>682.32</v>
      </c>
      <c r="G25" s="63">
        <v>109.17</v>
      </c>
      <c r="H25" s="54" t="s">
        <v>62</v>
      </c>
      <c r="I25" s="75"/>
    </row>
    <row r="26" spans="1:9" s="76" customFormat="1" ht="243.75" customHeight="1">
      <c r="A26" s="47" t="s">
        <v>63</v>
      </c>
      <c r="B26" s="48" t="s">
        <v>64</v>
      </c>
      <c r="C26" s="49" t="s">
        <v>65</v>
      </c>
      <c r="D26" s="50" t="s">
        <v>16</v>
      </c>
      <c r="E26" s="69">
        <f>(1.73*1.65*2)+(1.95*2.1*4)+(4.4*2.2)+(4*(1.73*1.65))+(6*(1.8*1.2))+(3*(0.73*1.73))*(1.2*1.6*3)+(1.6*1.2*3)+(1.6*1.2*3)+(1.8*1.2*2)+(2*1.8*1.2)+(2*1.8*1.2)</f>
        <v>102.44991199999998</v>
      </c>
      <c r="F26" s="52">
        <v>492.06</v>
      </c>
      <c r="G26" s="63">
        <v>50411.55</v>
      </c>
      <c r="H26" s="54" t="s">
        <v>66</v>
      </c>
      <c r="I26" s="75"/>
    </row>
    <row r="27" spans="1:9" s="76" customFormat="1" ht="168" customHeight="1">
      <c r="A27" s="47" t="s">
        <v>67</v>
      </c>
      <c r="B27" s="48" t="s">
        <v>68</v>
      </c>
      <c r="C27" s="49" t="s">
        <v>69</v>
      </c>
      <c r="D27" s="50" t="s">
        <v>53</v>
      </c>
      <c r="E27" s="69">
        <v>4</v>
      </c>
      <c r="F27" s="63">
        <v>30.84</v>
      </c>
      <c r="G27" s="63">
        <f aca="true" t="shared" si="2" ref="G27:G28">ROUND(E27*F27,2)</f>
        <v>123.36</v>
      </c>
      <c r="H27" s="54" t="s">
        <v>70</v>
      </c>
      <c r="I27" s="75"/>
    </row>
    <row r="28" spans="1:9" s="76" customFormat="1" ht="48" customHeight="1">
      <c r="A28" s="47" t="s">
        <v>71</v>
      </c>
      <c r="B28" s="48" t="s">
        <v>72</v>
      </c>
      <c r="C28" s="49" t="s">
        <v>73</v>
      </c>
      <c r="D28" s="50" t="s">
        <v>53</v>
      </c>
      <c r="E28" s="69">
        <v>16</v>
      </c>
      <c r="F28" s="63">
        <v>28.69</v>
      </c>
      <c r="G28" s="63">
        <f t="shared" si="2"/>
        <v>459.04</v>
      </c>
      <c r="H28" s="54" t="s">
        <v>74</v>
      </c>
      <c r="I28" s="75"/>
    </row>
    <row r="29" spans="1:9" s="76" customFormat="1" ht="72" customHeight="1">
      <c r="A29" s="47" t="s">
        <v>75</v>
      </c>
      <c r="B29" s="48" t="s">
        <v>76</v>
      </c>
      <c r="C29" s="49" t="s">
        <v>77</v>
      </c>
      <c r="D29" s="50" t="s">
        <v>16</v>
      </c>
      <c r="E29" s="69">
        <f>(1.6*1.42)+(4*1.7)+(1.7*1.75)</f>
        <v>12.046999999999999</v>
      </c>
      <c r="F29" s="63">
        <v>1544.57</v>
      </c>
      <c r="G29" s="63">
        <v>18612.07</v>
      </c>
      <c r="H29" s="54" t="s">
        <v>78</v>
      </c>
      <c r="I29" s="75"/>
    </row>
    <row r="30" spans="1:9" s="76" customFormat="1" ht="84" customHeight="1">
      <c r="A30" s="47" t="s">
        <v>79</v>
      </c>
      <c r="B30" s="48" t="s">
        <v>80</v>
      </c>
      <c r="C30" s="49" t="s">
        <v>81</v>
      </c>
      <c r="D30" s="50" t="s">
        <v>16</v>
      </c>
      <c r="E30" s="62">
        <f>(0.55+0.8)*1.5</f>
        <v>2.0250000000000004</v>
      </c>
      <c r="F30" s="63">
        <v>1094.84</v>
      </c>
      <c r="G30" s="63">
        <v>2222.53</v>
      </c>
      <c r="H30" s="54" t="s">
        <v>82</v>
      </c>
      <c r="I30" s="75"/>
    </row>
    <row r="31" spans="1:9" s="76" customFormat="1" ht="276" customHeight="1">
      <c r="A31" s="47" t="s">
        <v>83</v>
      </c>
      <c r="B31" s="48" t="s">
        <v>84</v>
      </c>
      <c r="C31" s="49" t="s">
        <v>85</v>
      </c>
      <c r="D31" s="50" t="s">
        <v>53</v>
      </c>
      <c r="E31" s="62">
        <v>2</v>
      </c>
      <c r="F31" s="63">
        <v>101.2</v>
      </c>
      <c r="G31" s="63">
        <f aca="true" t="shared" si="3" ref="G31:G32">ROUND(E31*F31,2)</f>
        <v>202.4</v>
      </c>
      <c r="H31" s="54" t="s">
        <v>86</v>
      </c>
      <c r="I31" s="75"/>
    </row>
    <row r="32" spans="1:9" s="76" customFormat="1" ht="144" customHeight="1">
      <c r="A32" s="47" t="s">
        <v>87</v>
      </c>
      <c r="B32" s="77" t="s">
        <v>88</v>
      </c>
      <c r="C32" s="78" t="s">
        <v>89</v>
      </c>
      <c r="D32" s="79" t="s">
        <v>16</v>
      </c>
      <c r="E32" s="81">
        <f>(34+3.98)*0.5+(5+5+7)*1</f>
        <v>35.989999999999995</v>
      </c>
      <c r="F32" s="63">
        <v>164.68</v>
      </c>
      <c r="G32" s="63">
        <f t="shared" si="3"/>
        <v>5926.83</v>
      </c>
      <c r="H32" s="54" t="s">
        <v>90</v>
      </c>
      <c r="I32" s="75"/>
    </row>
    <row r="33" spans="1:9" s="76" customFormat="1" ht="96" customHeight="1">
      <c r="A33" s="47" t="s">
        <v>91</v>
      </c>
      <c r="B33" s="48" t="s">
        <v>92</v>
      </c>
      <c r="C33" s="49" t="s">
        <v>93</v>
      </c>
      <c r="D33" s="50" t="s">
        <v>16</v>
      </c>
      <c r="E33" s="62">
        <f>0.55*0.7</f>
        <v>0.385</v>
      </c>
      <c r="F33" s="63">
        <v>558.24</v>
      </c>
      <c r="G33" s="63">
        <v>217.71</v>
      </c>
      <c r="H33" s="54" t="s">
        <v>94</v>
      </c>
      <c r="I33" s="75"/>
    </row>
    <row r="34" spans="1:9" s="76" customFormat="1" ht="12.75" customHeight="1">
      <c r="A34" s="47"/>
      <c r="B34" s="77"/>
      <c r="C34" s="78"/>
      <c r="D34" s="79"/>
      <c r="E34" s="81"/>
      <c r="F34" s="63"/>
      <c r="G34" s="70"/>
      <c r="H34" s="54"/>
      <c r="I34" s="75"/>
    </row>
    <row r="35" spans="1:9" ht="13.5" customHeight="1">
      <c r="A35" s="39" t="s">
        <v>95</v>
      </c>
      <c r="B35" s="40"/>
      <c r="C35" s="41" t="s">
        <v>96</v>
      </c>
      <c r="D35" s="42"/>
      <c r="E35" s="42"/>
      <c r="F35" s="42"/>
      <c r="G35" s="43">
        <f>SUM(G36:G38)</f>
        <v>16078.18</v>
      </c>
      <c r="H35" s="82"/>
      <c r="I35" s="13"/>
    </row>
    <row r="36" spans="1:10" ht="132.75" customHeight="1">
      <c r="A36" s="47" t="s">
        <v>97</v>
      </c>
      <c r="B36" s="48" t="s">
        <v>98</v>
      </c>
      <c r="C36" s="49" t="s">
        <v>99</v>
      </c>
      <c r="D36" s="50" t="s">
        <v>16</v>
      </c>
      <c r="E36" s="79">
        <f>100.72+35+35</f>
        <v>170.72</v>
      </c>
      <c r="F36" s="52">
        <v>65.34</v>
      </c>
      <c r="G36" s="63">
        <f aca="true" t="shared" si="4" ref="G36:G37">ROUND(E36*F3:F36,2)</f>
        <v>11154.84</v>
      </c>
      <c r="H36" s="54" t="s">
        <v>100</v>
      </c>
      <c r="I36" s="13"/>
      <c r="J36" s="76"/>
    </row>
    <row r="37" spans="1:9" ht="72" customHeight="1">
      <c r="A37" s="47" t="s">
        <v>101</v>
      </c>
      <c r="B37" s="55" t="s">
        <v>102</v>
      </c>
      <c r="C37" s="56" t="s">
        <v>103</v>
      </c>
      <c r="D37" s="57" t="s">
        <v>30</v>
      </c>
      <c r="E37" s="79">
        <f>7.15+9.21+2.5+9.22+5+5+5+5+6.81+6.81+6.81+6.81</f>
        <v>75.32000000000001</v>
      </c>
      <c r="F37" s="63">
        <v>29.38</v>
      </c>
      <c r="G37" s="63">
        <f t="shared" si="4"/>
        <v>2212.9</v>
      </c>
      <c r="H37" s="54" t="s">
        <v>31</v>
      </c>
      <c r="I37" s="13"/>
    </row>
    <row r="38" spans="1:9" ht="96" customHeight="1">
      <c r="A38" s="47" t="s">
        <v>104</v>
      </c>
      <c r="B38" s="48" t="s">
        <v>105</v>
      </c>
      <c r="C38" s="49" t="s">
        <v>106</v>
      </c>
      <c r="D38" s="50" t="s">
        <v>16</v>
      </c>
      <c r="E38" s="51">
        <f>(5.15*1.5)+(2.25*3)+(5.59+4+6.88)*1.2</f>
        <v>34.239000000000004</v>
      </c>
      <c r="F38" s="63">
        <v>79.16</v>
      </c>
      <c r="G38" s="63">
        <v>2710.44</v>
      </c>
      <c r="H38" s="54" t="s">
        <v>107</v>
      </c>
      <c r="I38" s="13"/>
    </row>
    <row r="39" spans="1:9" ht="13.5" customHeight="1">
      <c r="A39" s="47"/>
      <c r="B39" s="77"/>
      <c r="C39" s="78"/>
      <c r="D39" s="79"/>
      <c r="E39" s="79"/>
      <c r="F39" s="63"/>
      <c r="G39" s="70"/>
      <c r="H39" s="83"/>
      <c r="I39" s="13"/>
    </row>
    <row r="40" spans="1:9" ht="13.5" customHeight="1">
      <c r="A40" s="39" t="s">
        <v>108</v>
      </c>
      <c r="B40" s="40"/>
      <c r="C40" s="41" t="s">
        <v>109</v>
      </c>
      <c r="D40" s="42"/>
      <c r="E40" s="42"/>
      <c r="F40" s="42"/>
      <c r="G40" s="84">
        <f>SUM(G41:G43)</f>
        <v>2194.93</v>
      </c>
      <c r="H40" s="82"/>
      <c r="I40" s="13"/>
    </row>
    <row r="41" spans="1:9" ht="72" customHeight="1">
      <c r="A41" s="85" t="s">
        <v>110</v>
      </c>
      <c r="B41" s="48" t="s">
        <v>111</v>
      </c>
      <c r="C41" s="49" t="s">
        <v>112</v>
      </c>
      <c r="D41" s="50" t="s">
        <v>53</v>
      </c>
      <c r="E41" s="69">
        <v>1</v>
      </c>
      <c r="F41" s="63">
        <v>13.89</v>
      </c>
      <c r="G41" s="70">
        <f aca="true" t="shared" si="5" ref="G41:G43">ROUND(E41*F41,2)</f>
        <v>13.89</v>
      </c>
      <c r="H41" s="82" t="s">
        <v>113</v>
      </c>
      <c r="I41" s="13"/>
    </row>
    <row r="42" spans="1:9" ht="156" customHeight="1">
      <c r="A42" s="85" t="s">
        <v>114</v>
      </c>
      <c r="B42" s="48" t="s">
        <v>115</v>
      </c>
      <c r="C42" s="49" t="s">
        <v>116</v>
      </c>
      <c r="D42" s="50" t="s">
        <v>53</v>
      </c>
      <c r="E42" s="69">
        <v>1</v>
      </c>
      <c r="F42" s="63">
        <v>105.84</v>
      </c>
      <c r="G42" s="70">
        <f t="shared" si="5"/>
        <v>105.84</v>
      </c>
      <c r="H42" s="54" t="s">
        <v>117</v>
      </c>
      <c r="I42" s="13"/>
    </row>
    <row r="43" spans="1:9" ht="153.75" customHeight="1">
      <c r="A43" s="85" t="s">
        <v>118</v>
      </c>
      <c r="B43" s="48" t="s">
        <v>119</v>
      </c>
      <c r="C43" s="49" t="s">
        <v>120</v>
      </c>
      <c r="D43" s="50" t="s">
        <v>53</v>
      </c>
      <c r="E43" s="69">
        <v>10</v>
      </c>
      <c r="F43" s="52">
        <v>207.52</v>
      </c>
      <c r="G43" s="70">
        <f t="shared" si="5"/>
        <v>2075.2</v>
      </c>
      <c r="H43" s="54" t="s">
        <v>121</v>
      </c>
      <c r="I43" s="13"/>
    </row>
    <row r="44" spans="1:9" ht="14.25" customHeight="1">
      <c r="A44" s="85"/>
      <c r="B44" s="48"/>
      <c r="C44" s="49"/>
      <c r="D44" s="50"/>
      <c r="E44" s="58"/>
      <c r="F44" s="52"/>
      <c r="G44" s="70"/>
      <c r="H44" s="54"/>
      <c r="I44" s="13"/>
    </row>
    <row r="45" spans="1:9" ht="23.25" customHeight="1">
      <c r="A45" s="39" t="s">
        <v>122</v>
      </c>
      <c r="B45" s="40"/>
      <c r="C45" s="41" t="s">
        <v>123</v>
      </c>
      <c r="D45" s="42"/>
      <c r="E45" s="42"/>
      <c r="F45" s="42"/>
      <c r="G45" s="43">
        <f>SUM(G46:G50)</f>
        <v>2622.15</v>
      </c>
      <c r="H45" s="54"/>
      <c r="I45" s="13"/>
    </row>
    <row r="46" spans="1:12" ht="72" customHeight="1">
      <c r="A46" s="86" t="s">
        <v>124</v>
      </c>
      <c r="B46" s="48" t="s">
        <v>125</v>
      </c>
      <c r="C46" s="49" t="s">
        <v>126</v>
      </c>
      <c r="D46" s="50" t="s">
        <v>53</v>
      </c>
      <c r="E46" s="51">
        <v>10</v>
      </c>
      <c r="F46" s="87">
        <v>12.88</v>
      </c>
      <c r="G46" s="87">
        <f aca="true" t="shared" si="6" ref="G46:G47">ROUND(E46*F46,2)</f>
        <v>128.8</v>
      </c>
      <c r="H46" s="49" t="s">
        <v>127</v>
      </c>
      <c r="I46" s="4"/>
      <c r="J46" s="5"/>
      <c r="K46" s="88"/>
      <c r="L46" s="13"/>
    </row>
    <row r="47" spans="1:12" ht="120" customHeight="1">
      <c r="A47" s="86" t="s">
        <v>128</v>
      </c>
      <c r="B47" s="48" t="s">
        <v>129</v>
      </c>
      <c r="C47" s="49" t="s">
        <v>130</v>
      </c>
      <c r="D47" s="50" t="s">
        <v>53</v>
      </c>
      <c r="E47" s="61">
        <v>22</v>
      </c>
      <c r="F47" s="87">
        <v>25.9</v>
      </c>
      <c r="G47" s="87">
        <f t="shared" si="6"/>
        <v>569.8</v>
      </c>
      <c r="H47" s="49" t="s">
        <v>131</v>
      </c>
      <c r="I47" s="4"/>
      <c r="J47" s="5"/>
      <c r="K47" s="88"/>
      <c r="L47" s="13"/>
    </row>
    <row r="48" spans="1:12" ht="84" customHeight="1">
      <c r="A48" s="86" t="s">
        <v>132</v>
      </c>
      <c r="B48" s="48" t="s">
        <v>133</v>
      </c>
      <c r="C48" s="49" t="s">
        <v>134</v>
      </c>
      <c r="D48" s="50" t="s">
        <v>16</v>
      </c>
      <c r="E48" s="89">
        <f>(2.58+1.6+0.9)*0.8</f>
        <v>4.064</v>
      </c>
      <c r="F48" s="87">
        <v>250.41</v>
      </c>
      <c r="G48" s="87">
        <v>1016.66</v>
      </c>
      <c r="H48" s="49" t="s">
        <v>135</v>
      </c>
      <c r="I48" s="4"/>
      <c r="J48" s="5"/>
      <c r="K48" s="88"/>
      <c r="L48" s="13"/>
    </row>
    <row r="49" spans="1:12" ht="108" customHeight="1">
      <c r="A49" s="86" t="s">
        <v>136</v>
      </c>
      <c r="B49" s="48" t="s">
        <v>137</v>
      </c>
      <c r="C49" s="49" t="s">
        <v>138</v>
      </c>
      <c r="D49" s="50" t="s">
        <v>53</v>
      </c>
      <c r="E49" s="61">
        <v>1</v>
      </c>
      <c r="F49" s="87">
        <v>858.23</v>
      </c>
      <c r="G49" s="87">
        <f aca="true" t="shared" si="7" ref="G49:G50">ROUND(E49*F49,2)</f>
        <v>858.23</v>
      </c>
      <c r="H49" s="49" t="s">
        <v>139</v>
      </c>
      <c r="I49" s="4"/>
      <c r="J49" s="5"/>
      <c r="K49" s="88"/>
      <c r="L49" s="13"/>
    </row>
    <row r="50" spans="1:12" ht="36" customHeight="1">
      <c r="A50" s="86" t="s">
        <v>140</v>
      </c>
      <c r="B50" s="48" t="s">
        <v>141</v>
      </c>
      <c r="C50" s="49" t="s">
        <v>142</v>
      </c>
      <c r="D50" s="50" t="s">
        <v>53</v>
      </c>
      <c r="E50" s="61">
        <v>1</v>
      </c>
      <c r="F50" s="87">
        <v>48.66</v>
      </c>
      <c r="G50" s="87">
        <f t="shared" si="7"/>
        <v>48.66</v>
      </c>
      <c r="H50" s="49" t="s">
        <v>143</v>
      </c>
      <c r="I50" s="4"/>
      <c r="J50" s="5"/>
      <c r="K50" s="88"/>
      <c r="L50" s="13"/>
    </row>
    <row r="51" spans="1:12" ht="7.5" customHeight="1">
      <c r="A51"/>
      <c r="B51" s="90"/>
      <c r="C51" s="90"/>
      <c r="D51" s="77"/>
      <c r="E51" s="77"/>
      <c r="F51" s="78"/>
      <c r="G51" s="79"/>
      <c r="H51" s="83"/>
      <c r="I51" s="4"/>
      <c r="J51" s="5"/>
      <c r="K51" s="88"/>
      <c r="L51" s="13"/>
    </row>
    <row r="52" spans="1:9" s="76" customFormat="1" ht="8.25" customHeight="1">
      <c r="A52"/>
      <c r="B52" s="90"/>
      <c r="C52" s="90"/>
      <c r="D52" s="90"/>
      <c r="E52" s="90"/>
      <c r="F52" s="90"/>
      <c r="G52" s="90"/>
      <c r="H52" s="83"/>
      <c r="I52" s="75"/>
    </row>
    <row r="53" spans="1:9" s="76" customFormat="1" ht="14.25" customHeight="1">
      <c r="A53" s="39" t="s">
        <v>144</v>
      </c>
      <c r="B53" s="40"/>
      <c r="C53" s="41" t="s">
        <v>145</v>
      </c>
      <c r="D53" s="42"/>
      <c r="E53" s="42"/>
      <c r="F53" s="42"/>
      <c r="G53" s="43">
        <f>SUM(G54:G60)</f>
        <v>49916.240000000005</v>
      </c>
      <c r="H53" s="74"/>
      <c r="I53" s="75"/>
    </row>
    <row r="54" spans="1:9" ht="178.5" customHeight="1">
      <c r="A54" s="91" t="s">
        <v>146</v>
      </c>
      <c r="B54" s="77" t="s">
        <v>147</v>
      </c>
      <c r="C54" s="78" t="s">
        <v>148</v>
      </c>
      <c r="D54" s="79" t="s">
        <v>16</v>
      </c>
      <c r="E54" s="69">
        <f>((1.6*1.42)*2)+((4*1.7)*2)+((1.7*1.75)*2)+((34+3.98)*0.5)*2+(5+5+7)*1*2</f>
        <v>96.074</v>
      </c>
      <c r="F54" s="52">
        <v>40.19</v>
      </c>
      <c r="G54" s="63">
        <v>3861.05</v>
      </c>
      <c r="H54" s="54" t="s">
        <v>149</v>
      </c>
      <c r="I54" s="13"/>
    </row>
    <row r="55" spans="1:9" ht="209.25" customHeight="1">
      <c r="A55" s="91" t="s">
        <v>150</v>
      </c>
      <c r="B55" s="48" t="s">
        <v>151</v>
      </c>
      <c r="C55" s="49" t="s">
        <v>152</v>
      </c>
      <c r="D55" s="50" t="s">
        <v>16</v>
      </c>
      <c r="E55" s="92">
        <f>(12*16*1.2*2)+(5*0.8*1*2)+(18*1.8*1.2*2)+(4*0.73*1.73*2)+(1*1.2*1.1*2)+(17*0.8*2.1*2.5)+(1.2*2.1*2.5)+(6*1.73*1.65*2)+(3*1.2*0.8*2)+(0.8*0.9*2)+(4*0.8*2.1*2.5)+(0.6*2.1*2.5)+(4*1.95*2.1*2.5)+(376.18*0.05)</f>
        <v>758.1661999999999</v>
      </c>
      <c r="F55" s="52">
        <v>14.25</v>
      </c>
      <c r="G55" s="63">
        <v>10803.92</v>
      </c>
      <c r="H55" s="54" t="s">
        <v>153</v>
      </c>
      <c r="I55" s="93"/>
    </row>
    <row r="56" spans="1:9" ht="255" customHeight="1">
      <c r="A56" s="91" t="s">
        <v>154</v>
      </c>
      <c r="B56" s="48" t="s">
        <v>155</v>
      </c>
      <c r="C56" s="49" t="s">
        <v>156</v>
      </c>
      <c r="D56" s="58" t="s">
        <v>16</v>
      </c>
      <c r="E56" s="62">
        <f>(284.16*3)+(33.68*1.2)-(12*16*1.2)-(5*0.8*1)-(18*1.8*1.2)-(4*0.73*1.73)-(1.2*1.1)-(17*0.8*2.1)-(2*1.2*2.1)+(60*3)+(54.66*1.2)-(6*1.73*1.65)-(4*1.95*2.1)-(3*1.2*0.8)-(0.8*0.9)-(4*0.8*2.1)-(0.6*2.1)</f>
        <v>780.1493999999999</v>
      </c>
      <c r="F56" s="52">
        <v>7.7</v>
      </c>
      <c r="G56" s="63">
        <v>6007.16</v>
      </c>
      <c r="H56" s="64" t="s">
        <v>157</v>
      </c>
      <c r="I56" s="13"/>
    </row>
    <row r="57" spans="1:9" ht="183.75" customHeight="1">
      <c r="A57" s="91" t="s">
        <v>158</v>
      </c>
      <c r="B57" s="77" t="s">
        <v>159</v>
      </c>
      <c r="C57" s="78" t="s">
        <v>160</v>
      </c>
      <c r="D57" s="79" t="s">
        <v>16</v>
      </c>
      <c r="E57" s="69">
        <f>(400*1.7*2)</f>
        <v>1360</v>
      </c>
      <c r="F57" s="52">
        <v>12.39</v>
      </c>
      <c r="G57" s="63">
        <f aca="true" t="shared" si="8" ref="G57:G58">ROUND(E57*F6:F57,2)</f>
        <v>16850.4</v>
      </c>
      <c r="H57" s="64" t="s">
        <v>161</v>
      </c>
      <c r="I57" s="13"/>
    </row>
    <row r="58" spans="1:9" ht="72" customHeight="1">
      <c r="A58" s="91" t="s">
        <v>162</v>
      </c>
      <c r="B58" s="48" t="s">
        <v>163</v>
      </c>
      <c r="C58" s="49" t="s">
        <v>164</v>
      </c>
      <c r="D58" s="50" t="s">
        <v>16</v>
      </c>
      <c r="E58" s="69">
        <f>(1.2*1.6*3*0.8)+(2*2.1*1.2*0.8)</f>
        <v>8.64</v>
      </c>
      <c r="F58" s="52">
        <v>13.55</v>
      </c>
      <c r="G58" s="63">
        <f t="shared" si="8"/>
        <v>117.07</v>
      </c>
      <c r="H58" s="64" t="s">
        <v>165</v>
      </c>
      <c r="I58" s="13"/>
    </row>
    <row r="59" spans="1:9" ht="140.25" customHeight="1">
      <c r="A59" s="91" t="s">
        <v>166</v>
      </c>
      <c r="B59" s="48" t="s">
        <v>167</v>
      </c>
      <c r="C59" s="49" t="s">
        <v>168</v>
      </c>
      <c r="D59" s="58" t="s">
        <v>16</v>
      </c>
      <c r="E59" s="62">
        <f>+(287.59*4)-(12*16*1.2)-(5*0.8*1)-(18*1.8*1.2)-(4*0.73*1.73)-(1.2*1.1)-(17*0.8*2.1)-(2*1.2*2.1)+(72.4*4)-(6*1.73*1.65)-(4*1.95*2.1)-(3*1.2*0.8)-(0.8*0.9)-(4*0.8*2.1)-(0.6*2.1)</f>
        <v>1081.6213999999998</v>
      </c>
      <c r="F59" s="63">
        <v>10.64</v>
      </c>
      <c r="G59" s="63">
        <v>11508.44</v>
      </c>
      <c r="H59" s="64" t="s">
        <v>169</v>
      </c>
      <c r="I59" s="13"/>
    </row>
    <row r="60" spans="1:9" ht="108" customHeight="1">
      <c r="A60" s="91" t="s">
        <v>170</v>
      </c>
      <c r="B60" s="48" t="s">
        <v>171</v>
      </c>
      <c r="C60" s="49" t="s">
        <v>172</v>
      </c>
      <c r="D60" s="50" t="s">
        <v>16</v>
      </c>
      <c r="E60" s="62">
        <f>(0.12*2.4*4*46)+(20*1.2*0.15*2)+(5.4*2*0.15)+(0.15*0.15*20*2)</f>
        <v>62.71199999999999</v>
      </c>
      <c r="F60" s="63">
        <v>12.25</v>
      </c>
      <c r="G60" s="63">
        <v>768.2</v>
      </c>
      <c r="H60" s="64" t="s">
        <v>173</v>
      </c>
      <c r="I60" s="13"/>
    </row>
    <row r="61" spans="1:9" ht="12.75" customHeight="1">
      <c r="A61" s="8"/>
      <c r="B61" s="77"/>
      <c r="C61" s="78"/>
      <c r="D61" s="79"/>
      <c r="E61" s="62"/>
      <c r="F61" s="63"/>
      <c r="G61" s="70"/>
      <c r="H61" s="64"/>
      <c r="I61" s="13"/>
    </row>
    <row r="62" spans="1:9" ht="14.25" customHeight="1">
      <c r="A62" s="39" t="s">
        <v>174</v>
      </c>
      <c r="B62" s="40"/>
      <c r="C62" s="41" t="s">
        <v>175</v>
      </c>
      <c r="D62" s="42"/>
      <c r="E62" s="42"/>
      <c r="F62" s="42"/>
      <c r="G62" s="94">
        <f>SUM(G63:G67)</f>
        <v>25991.14</v>
      </c>
      <c r="H62" s="64"/>
      <c r="I62" s="13"/>
    </row>
    <row r="63" spans="1:9" ht="98.25" customHeight="1">
      <c r="A63" s="8" t="s">
        <v>176</v>
      </c>
      <c r="B63" s="48" t="s">
        <v>177</v>
      </c>
      <c r="C63" s="49" t="s">
        <v>178</v>
      </c>
      <c r="D63" s="50" t="s">
        <v>16</v>
      </c>
      <c r="E63" s="95">
        <f>11.66+6</f>
        <v>17.66</v>
      </c>
      <c r="F63" s="52">
        <v>40.07</v>
      </c>
      <c r="G63" s="96">
        <f aca="true" t="shared" si="9" ref="G63:G66">ROUND(E63*F63,2)</f>
        <v>707.64</v>
      </c>
      <c r="H63" s="64" t="s">
        <v>179</v>
      </c>
      <c r="I63" s="13"/>
    </row>
    <row r="64" spans="1:8" ht="90" customHeight="1">
      <c r="A64" s="8" t="s">
        <v>180</v>
      </c>
      <c r="B64" s="97" t="s">
        <v>181</v>
      </c>
      <c r="C64" s="98" t="s">
        <v>182</v>
      </c>
      <c r="D64" s="79" t="s">
        <v>16</v>
      </c>
      <c r="E64" s="51">
        <v>50</v>
      </c>
      <c r="F64" s="52">
        <v>55.67</v>
      </c>
      <c r="G64" s="99">
        <f t="shared" si="9"/>
        <v>2783.5</v>
      </c>
      <c r="H64" s="64" t="s">
        <v>183</v>
      </c>
    </row>
    <row r="65" spans="1:8" ht="36" customHeight="1">
      <c r="A65" s="8" t="s">
        <v>184</v>
      </c>
      <c r="B65" s="49" t="s">
        <v>185</v>
      </c>
      <c r="C65" s="78" t="s">
        <v>186</v>
      </c>
      <c r="D65" s="79" t="s">
        <v>187</v>
      </c>
      <c r="E65" s="100">
        <v>2</v>
      </c>
      <c r="F65" s="52">
        <v>1100</v>
      </c>
      <c r="G65" s="99">
        <f t="shared" si="9"/>
        <v>2200</v>
      </c>
      <c r="H65" s="64" t="s">
        <v>188</v>
      </c>
    </row>
    <row r="66" spans="1:8" ht="36" customHeight="1">
      <c r="A66" s="8" t="s">
        <v>189</v>
      </c>
      <c r="B66" s="49" t="s">
        <v>185</v>
      </c>
      <c r="C66" s="78" t="s">
        <v>186</v>
      </c>
      <c r="D66" s="79" t="s">
        <v>187</v>
      </c>
      <c r="E66" s="100">
        <v>10</v>
      </c>
      <c r="F66" s="52">
        <v>950</v>
      </c>
      <c r="G66" s="99">
        <f t="shared" si="9"/>
        <v>9500</v>
      </c>
      <c r="H66" s="64" t="s">
        <v>190</v>
      </c>
    </row>
    <row r="67" spans="1:8" ht="36" customHeight="1">
      <c r="A67" s="8" t="s">
        <v>191</v>
      </c>
      <c r="B67" s="49" t="s">
        <v>185</v>
      </c>
      <c r="C67" s="78" t="s">
        <v>186</v>
      </c>
      <c r="D67" s="79" t="s">
        <v>187</v>
      </c>
      <c r="E67" s="100">
        <v>12</v>
      </c>
      <c r="F67" s="52">
        <v>900</v>
      </c>
      <c r="G67" s="99">
        <f>ROUND(E67*F67,2)</f>
        <v>10800</v>
      </c>
      <c r="H67" s="64" t="s">
        <v>192</v>
      </c>
    </row>
    <row r="68" spans="1:8" ht="12.75" customHeight="1">
      <c r="A68" s="101"/>
      <c r="B68" s="41"/>
      <c r="C68" s="41" t="s">
        <v>193</v>
      </c>
      <c r="D68" s="41"/>
      <c r="E68" s="41"/>
      <c r="F68" s="41"/>
      <c r="G68" s="102">
        <f>G62+G53+G45+G40+G22+G12+G35</f>
        <v>215797.44999999998</v>
      </c>
      <c r="H68" s="64"/>
    </row>
    <row r="69" spans="1:8" ht="12.75" customHeight="1">
      <c r="A69" s="103"/>
      <c r="B69" s="41"/>
      <c r="C69" s="104" t="s">
        <v>194</v>
      </c>
      <c r="D69" s="42"/>
      <c r="E69" s="42"/>
      <c r="F69" s="41"/>
      <c r="G69" s="102">
        <f>G68*0.2223</f>
        <v>47971.773134999996</v>
      </c>
      <c r="H69" s="83"/>
    </row>
    <row r="70" spans="1:8" ht="12.75" customHeight="1">
      <c r="A70" s="101"/>
      <c r="B70" s="105"/>
      <c r="C70" s="41" t="s">
        <v>195</v>
      </c>
      <c r="D70" s="42"/>
      <c r="E70" s="42"/>
      <c r="F70" s="42"/>
      <c r="G70" s="43">
        <f>G68+G69</f>
        <v>263769.223135</v>
      </c>
      <c r="H70" s="83"/>
    </row>
    <row r="71" spans="1:8" ht="12.75" customHeight="1">
      <c r="A71"/>
      <c r="B71"/>
      <c r="C71"/>
      <c r="D71"/>
      <c r="E71"/>
      <c r="F71"/>
      <c r="G71"/>
      <c r="H71" s="83"/>
    </row>
    <row r="72" spans="1:8" ht="12.75" customHeight="1">
      <c r="A72" s="106"/>
      <c r="B72" s="107"/>
      <c r="C72" s="108"/>
      <c r="D72" s="109"/>
      <c r="E72" s="58"/>
      <c r="F72" s="63"/>
      <c r="G72" s="70"/>
      <c r="H72" s="83"/>
    </row>
    <row r="73" spans="2:8" ht="12.75" customHeight="1">
      <c r="B73" s="109"/>
      <c r="C73" s="108"/>
      <c r="D73" s="109"/>
      <c r="E73" s="58"/>
      <c r="F73" s="63"/>
      <c r="G73" s="70"/>
      <c r="H73" s="83"/>
    </row>
    <row r="74" spans="2:8" ht="12.75" customHeight="1">
      <c r="B74" s="109"/>
      <c r="C74" s="108"/>
      <c r="D74" s="109"/>
      <c r="E74" s="58"/>
      <c r="F74" s="63"/>
      <c r="G74" s="70"/>
      <c r="H74" s="110"/>
    </row>
    <row r="75" spans="2:8" ht="12.75" customHeight="1">
      <c r="B75" s="109"/>
      <c r="C75" s="108"/>
      <c r="D75" s="109"/>
      <c r="E75" s="58"/>
      <c r="F75" s="63"/>
      <c r="G75" s="70"/>
      <c r="H75" s="83"/>
    </row>
    <row r="76" spans="2:8" ht="12.75" customHeight="1">
      <c r="B76" s="109"/>
      <c r="C76" s="108"/>
      <c r="D76" s="109"/>
      <c r="E76" s="58"/>
      <c r="F76" s="63"/>
      <c r="G76" s="70"/>
      <c r="H76" s="83"/>
    </row>
    <row r="77" spans="2:8" ht="12.75" customHeight="1">
      <c r="B77" s="109"/>
      <c r="C77" s="108"/>
      <c r="D77" s="109"/>
      <c r="E77" s="58"/>
      <c r="F77" s="63"/>
      <c r="G77" s="70"/>
      <c r="H77" s="83"/>
    </row>
    <row r="78" spans="2:8" ht="12.75" customHeight="1">
      <c r="B78" s="109"/>
      <c r="C78" s="108"/>
      <c r="D78" s="109"/>
      <c r="E78" s="58"/>
      <c r="F78" s="63"/>
      <c r="G78" s="70"/>
      <c r="H78" s="83"/>
    </row>
    <row r="79" spans="2:8" ht="12.75" customHeight="1">
      <c r="B79" s="109"/>
      <c r="C79" s="108"/>
      <c r="D79" s="109"/>
      <c r="E79" s="58"/>
      <c r="F79" s="63"/>
      <c r="G79" s="70"/>
      <c r="H79" s="83"/>
    </row>
    <row r="80" spans="2:8" ht="12.75" customHeight="1">
      <c r="B80" s="111"/>
      <c r="C80" s="112"/>
      <c r="D80" s="111"/>
      <c r="E80" s="79"/>
      <c r="F80" s="63"/>
      <c r="G80" s="70"/>
      <c r="H80" s="83"/>
    </row>
    <row r="81" spans="2:8" ht="12.75" customHeight="1">
      <c r="B81" s="111"/>
      <c r="C81" s="112"/>
      <c r="D81" s="111"/>
      <c r="E81" s="79"/>
      <c r="F81" s="63"/>
      <c r="G81" s="70"/>
      <c r="H81" s="83"/>
    </row>
    <row r="82" spans="2:5" ht="12.75" customHeight="1">
      <c r="B82" s="113"/>
      <c r="C82" s="114"/>
      <c r="D82" s="113"/>
      <c r="E82" s="115"/>
    </row>
    <row r="83" spans="2:5" ht="13.5" customHeight="1">
      <c r="B83" s="116"/>
      <c r="C83" s="117"/>
      <c r="D83" s="118"/>
      <c r="E83" s="115"/>
    </row>
    <row r="84" spans="2:5" ht="13.5" customHeight="1">
      <c r="B84" s="116"/>
      <c r="C84" s="117"/>
      <c r="D84" s="118"/>
      <c r="E84" s="115"/>
    </row>
    <row r="85" spans="2:5" ht="13.5" customHeight="1">
      <c r="B85" s="116"/>
      <c r="C85" s="117"/>
      <c r="D85" s="118"/>
      <c r="E85" s="115"/>
    </row>
    <row r="86" spans="2:5" ht="12.75" customHeight="1">
      <c r="B86" s="113"/>
      <c r="C86" s="114"/>
      <c r="D86" s="113"/>
      <c r="E86" s="115"/>
    </row>
    <row r="87" spans="2:5" ht="12.75" customHeight="1">
      <c r="B87" s="113"/>
      <c r="C87" s="114"/>
      <c r="D87" s="113"/>
      <c r="E87" s="115"/>
    </row>
    <row r="88" spans="2:5" ht="13.5" customHeight="1">
      <c r="B88" s="116"/>
      <c r="C88" s="117"/>
      <c r="D88" s="118"/>
      <c r="E88" s="115"/>
    </row>
    <row r="65441" ht="12.75" customHeight="1"/>
  </sheetData>
  <sheetProtection selectLockedCells="1" selectUnlockedCells="1"/>
  <mergeCells count="3">
    <mergeCell ref="E6:G6"/>
    <mergeCell ref="A8:G9"/>
    <mergeCell ref="C10:G10"/>
  </mergeCells>
  <printOptions/>
  <pageMargins left="0.15347222222222223" right="0.17569444444444443" top="0.5902777777777777" bottom="0.13402777777777777" header="0.5118055555555555" footer="0.5118055555555555"/>
  <pageSetup fitToHeight="20" fitToWidth="1" horizontalDpi="300" verticalDpi="300" orientation="portrait" paperSize="9"/>
  <headerFooter alignWithMargins="0">
    <oddHeader>&amp;R&amp;8Página &amp;P de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7">
      <selection activeCell="M10" sqref="M10"/>
    </sheetView>
  </sheetViews>
  <sheetFormatPr defaultColWidth="9.140625" defaultRowHeight="12.75"/>
  <cols>
    <col min="1" max="2" width="9.28125" style="0" customWidth="1"/>
    <col min="3" max="3" width="12.57421875" style="0" customWidth="1"/>
    <col min="5" max="7" width="9.28125" style="0" customWidth="1"/>
    <col min="8" max="8" width="11.140625" style="0" customWidth="1"/>
  </cols>
  <sheetData>
    <row r="1" spans="1:9" ht="12.75">
      <c r="A1" s="119" t="s">
        <v>196</v>
      </c>
      <c r="B1" s="119"/>
      <c r="C1" s="119"/>
      <c r="D1" s="119"/>
      <c r="E1" s="119"/>
      <c r="F1" s="119"/>
      <c r="G1" s="119"/>
      <c r="H1" s="119"/>
      <c r="I1" s="119"/>
    </row>
    <row r="2" spans="1:9" ht="12.75">
      <c r="A2" s="120"/>
      <c r="B2" s="120"/>
      <c r="C2" s="120"/>
      <c r="D2" s="120"/>
      <c r="E2" s="120"/>
      <c r="F2" s="120"/>
      <c r="G2" s="121" t="s">
        <v>197</v>
      </c>
      <c r="H2" s="121"/>
      <c r="I2" s="121"/>
    </row>
    <row r="3" spans="1:9" ht="12.75">
      <c r="A3" s="120"/>
      <c r="B3" s="120"/>
      <c r="C3" s="120"/>
      <c r="D3" s="120"/>
      <c r="E3" s="120"/>
      <c r="F3" s="120"/>
      <c r="G3" s="120"/>
      <c r="H3" s="120"/>
      <c r="I3" s="120"/>
    </row>
    <row r="4" spans="1:9" ht="24">
      <c r="A4" s="122" t="s">
        <v>198</v>
      </c>
      <c r="B4" s="122" t="s">
        <v>4</v>
      </c>
      <c r="C4" s="122" t="s">
        <v>5</v>
      </c>
      <c r="D4" s="122" t="s">
        <v>199</v>
      </c>
      <c r="E4" s="123" t="s">
        <v>7</v>
      </c>
      <c r="F4" s="124" t="s">
        <v>200</v>
      </c>
      <c r="G4" s="125" t="s">
        <v>201</v>
      </c>
      <c r="H4" s="126" t="s">
        <v>202</v>
      </c>
      <c r="I4" s="122" t="s">
        <v>6</v>
      </c>
    </row>
    <row r="5" spans="1:9" ht="24" customHeight="1">
      <c r="A5" s="127" t="s">
        <v>203</v>
      </c>
      <c r="B5" s="128" t="s">
        <v>204</v>
      </c>
      <c r="C5" s="129" t="s">
        <v>205</v>
      </c>
      <c r="D5" s="129"/>
      <c r="E5" s="129"/>
      <c r="F5" s="129"/>
      <c r="G5" s="129"/>
      <c r="H5" s="130">
        <f>SUM(H7:H17)</f>
        <v>334.91793</v>
      </c>
      <c r="I5" s="128" t="s">
        <v>206</v>
      </c>
    </row>
    <row r="6" spans="1:9" ht="12.75">
      <c r="A6" s="131"/>
      <c r="B6" s="131"/>
      <c r="C6" s="131"/>
      <c r="D6" s="131"/>
      <c r="E6" s="132"/>
      <c r="F6" s="133"/>
      <c r="G6" s="134"/>
      <c r="H6" s="135"/>
      <c r="I6" s="131"/>
    </row>
    <row r="7" spans="1:9" ht="47.25" customHeight="1">
      <c r="A7" s="131">
        <v>1</v>
      </c>
      <c r="B7" s="131">
        <v>149</v>
      </c>
      <c r="C7" s="131" t="s">
        <v>207</v>
      </c>
      <c r="D7" s="131" t="s">
        <v>30</v>
      </c>
      <c r="E7" s="132">
        <v>155</v>
      </c>
      <c r="F7" s="136">
        <v>0</v>
      </c>
      <c r="G7" s="132">
        <v>0.3866</v>
      </c>
      <c r="H7" s="135">
        <f aca="true" t="shared" si="0" ref="H7:H17">ROUND(E7*G7,4)*(1+F7)</f>
        <v>59.923</v>
      </c>
      <c r="I7" s="131" t="s">
        <v>208</v>
      </c>
    </row>
    <row r="8" spans="1:9" ht="36">
      <c r="A8" s="131">
        <v>2</v>
      </c>
      <c r="B8" s="131">
        <v>368</v>
      </c>
      <c r="C8" s="131" t="s">
        <v>209</v>
      </c>
      <c r="D8" s="131" t="s">
        <v>30</v>
      </c>
      <c r="E8" s="132">
        <v>0.55</v>
      </c>
      <c r="F8" s="136">
        <v>0</v>
      </c>
      <c r="G8" s="132">
        <v>2.63</v>
      </c>
      <c r="H8" s="135">
        <f t="shared" si="0"/>
        <v>1.4465</v>
      </c>
      <c r="I8" s="131" t="s">
        <v>30</v>
      </c>
    </row>
    <row r="9" spans="1:9" ht="36">
      <c r="A9" s="131">
        <v>3</v>
      </c>
      <c r="B9" s="131">
        <v>724</v>
      </c>
      <c r="C9" s="131" t="s">
        <v>210</v>
      </c>
      <c r="D9" s="131" t="s">
        <v>30</v>
      </c>
      <c r="E9" s="132">
        <v>0.7</v>
      </c>
      <c r="F9" s="136">
        <v>0</v>
      </c>
      <c r="G9" s="132">
        <v>0.7298</v>
      </c>
      <c r="H9" s="135">
        <f t="shared" si="0"/>
        <v>0.5109</v>
      </c>
      <c r="I9" s="131" t="s">
        <v>211</v>
      </c>
    </row>
    <row r="10" spans="1:9" ht="36">
      <c r="A10" s="131">
        <v>4</v>
      </c>
      <c r="B10" s="131">
        <v>1155</v>
      </c>
      <c r="C10" s="131" t="s">
        <v>212</v>
      </c>
      <c r="D10" s="131" t="s">
        <v>213</v>
      </c>
      <c r="E10" s="132">
        <v>0.19</v>
      </c>
      <c r="F10" s="136">
        <v>0</v>
      </c>
      <c r="G10" s="137">
        <v>3.189</v>
      </c>
      <c r="H10" s="135">
        <f t="shared" si="0"/>
        <v>0.6059</v>
      </c>
      <c r="I10" s="131" t="s">
        <v>25</v>
      </c>
    </row>
    <row r="11" spans="1:9" ht="36">
      <c r="A11" s="131">
        <v>5</v>
      </c>
      <c r="B11" s="131">
        <v>1156</v>
      </c>
      <c r="C11" s="131" t="s">
        <v>212</v>
      </c>
      <c r="D11" s="131" t="s">
        <v>213</v>
      </c>
      <c r="E11" s="132">
        <v>0.06</v>
      </c>
      <c r="F11" s="136">
        <v>0</v>
      </c>
      <c r="G11" s="132">
        <v>0.4393</v>
      </c>
      <c r="H11" s="135">
        <f t="shared" si="0"/>
        <v>0.0264</v>
      </c>
      <c r="I11" s="131" t="s">
        <v>25</v>
      </c>
    </row>
    <row r="12" spans="1:9" ht="36">
      <c r="A12" s="131">
        <v>6</v>
      </c>
      <c r="B12" s="131">
        <v>20085</v>
      </c>
      <c r="C12" s="131" t="s">
        <v>214</v>
      </c>
      <c r="D12" s="131" t="s">
        <v>215</v>
      </c>
      <c r="E12" s="132">
        <v>1.14</v>
      </c>
      <c r="F12" s="136">
        <v>0.05</v>
      </c>
      <c r="G12" s="132">
        <v>22.61</v>
      </c>
      <c r="H12" s="135">
        <f t="shared" si="0"/>
        <v>27.06417</v>
      </c>
      <c r="I12" s="131" t="s">
        <v>25</v>
      </c>
    </row>
    <row r="13" spans="1:9" ht="12.75">
      <c r="A13" s="131">
        <v>7</v>
      </c>
      <c r="B13" s="131">
        <v>20132</v>
      </c>
      <c r="C13" s="131" t="s">
        <v>216</v>
      </c>
      <c r="D13" s="131" t="s">
        <v>215</v>
      </c>
      <c r="E13" s="132">
        <v>14.84</v>
      </c>
      <c r="F13" s="136">
        <v>0.05</v>
      </c>
      <c r="G13" s="132">
        <v>11.83</v>
      </c>
      <c r="H13" s="135">
        <f t="shared" si="0"/>
        <v>184.33506</v>
      </c>
      <c r="I13" s="131" t="s">
        <v>25</v>
      </c>
    </row>
    <row r="14" spans="1:9" ht="36">
      <c r="A14" s="131">
        <v>4</v>
      </c>
      <c r="B14" s="131">
        <v>1007</v>
      </c>
      <c r="C14" s="131" t="s">
        <v>217</v>
      </c>
      <c r="D14" s="131" t="s">
        <v>213</v>
      </c>
      <c r="E14" s="132">
        <v>0.5</v>
      </c>
      <c r="F14" s="136">
        <v>0</v>
      </c>
      <c r="G14" s="132">
        <v>80.378</v>
      </c>
      <c r="H14" s="135">
        <f t="shared" si="0"/>
        <v>40.189</v>
      </c>
      <c r="I14" s="131" t="s">
        <v>25</v>
      </c>
    </row>
    <row r="15" spans="1:9" ht="36">
      <c r="A15" s="131">
        <v>5</v>
      </c>
      <c r="B15" s="131">
        <v>1010</v>
      </c>
      <c r="C15" s="131" t="s">
        <v>218</v>
      </c>
      <c r="D15" s="131" t="s">
        <v>213</v>
      </c>
      <c r="E15" s="132">
        <v>0.1</v>
      </c>
      <c r="F15" s="136">
        <v>0</v>
      </c>
      <c r="G15" s="137">
        <v>95.9624</v>
      </c>
      <c r="H15" s="135">
        <f t="shared" si="0"/>
        <v>9.5962</v>
      </c>
      <c r="I15" s="131" t="s">
        <v>25</v>
      </c>
    </row>
    <row r="16" spans="1:9" ht="36">
      <c r="A16" s="131">
        <v>6</v>
      </c>
      <c r="B16" s="131">
        <v>1016</v>
      </c>
      <c r="C16" s="131" t="s">
        <v>219</v>
      </c>
      <c r="D16" s="131" t="s">
        <v>213</v>
      </c>
      <c r="E16" s="132">
        <v>0.094</v>
      </c>
      <c r="F16" s="136">
        <v>0</v>
      </c>
      <c r="G16" s="132">
        <v>66.5265</v>
      </c>
      <c r="H16" s="135">
        <f t="shared" si="0"/>
        <v>6.2535</v>
      </c>
      <c r="I16" s="131" t="s">
        <v>25</v>
      </c>
    </row>
    <row r="17" spans="1:9" ht="36">
      <c r="A17" s="131">
        <v>7</v>
      </c>
      <c r="B17" s="131">
        <v>1018</v>
      </c>
      <c r="C17" s="138" t="s">
        <v>219</v>
      </c>
      <c r="D17" s="131" t="s">
        <v>213</v>
      </c>
      <c r="E17" s="132">
        <v>0.156</v>
      </c>
      <c r="F17" s="136">
        <v>0</v>
      </c>
      <c r="G17" s="132">
        <v>31.8419</v>
      </c>
      <c r="H17" s="135">
        <f t="shared" si="0"/>
        <v>4.9673</v>
      </c>
      <c r="I17" s="131" t="s">
        <v>25</v>
      </c>
    </row>
  </sheetData>
  <sheetProtection selectLockedCells="1" selectUnlockedCells="1"/>
  <mergeCells count="3">
    <mergeCell ref="A1:I1"/>
    <mergeCell ref="G2:I2"/>
    <mergeCell ref="C5:G5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J20" sqref="J20"/>
    </sheetView>
  </sheetViews>
  <sheetFormatPr defaultColWidth="9.140625" defaultRowHeight="12.75"/>
  <cols>
    <col min="2" max="2" width="22.7109375" style="0" customWidth="1"/>
    <col min="3" max="3" width="10.421875" style="0" customWidth="1"/>
  </cols>
  <sheetData>
    <row r="1" spans="1:12" ht="13.5" customHeight="1">
      <c r="A1" s="139"/>
      <c r="B1" s="140" t="s">
        <v>220</v>
      </c>
      <c r="C1" s="141" t="s">
        <v>221</v>
      </c>
      <c r="D1" s="141"/>
      <c r="E1" s="141"/>
      <c r="F1" s="141"/>
      <c r="G1" s="141"/>
      <c r="H1" s="141"/>
      <c r="I1" s="141"/>
      <c r="J1" s="142"/>
      <c r="K1" s="142"/>
      <c r="L1" s="143"/>
    </row>
    <row r="2" spans="1:12" ht="13.5" customHeight="1">
      <c r="A2" s="139"/>
      <c r="B2" s="140"/>
      <c r="C2" s="144">
        <v>15</v>
      </c>
      <c r="D2" s="145">
        <v>30</v>
      </c>
      <c r="E2" s="145"/>
      <c r="F2" s="145">
        <v>45</v>
      </c>
      <c r="G2" s="145"/>
      <c r="H2" s="145">
        <v>60</v>
      </c>
      <c r="I2" s="145"/>
      <c r="J2" s="146"/>
      <c r="K2" s="146"/>
      <c r="L2" s="143"/>
    </row>
    <row r="3" spans="1:12" s="152" customFormat="1" ht="12.75">
      <c r="A3" s="147"/>
      <c r="B3" s="148"/>
      <c r="C3" s="149"/>
      <c r="D3" s="150"/>
      <c r="E3" s="150"/>
      <c r="F3" s="150"/>
      <c r="G3" s="150"/>
      <c r="H3" s="150"/>
      <c r="I3" s="151"/>
      <c r="J3" s="146"/>
      <c r="K3" s="146"/>
      <c r="L3" s="143"/>
    </row>
    <row r="4" spans="1:12" ht="38.25">
      <c r="A4" s="153" t="s">
        <v>11</v>
      </c>
      <c r="B4" s="154" t="s">
        <v>222</v>
      </c>
      <c r="C4" s="155"/>
      <c r="D4" s="155"/>
      <c r="E4" s="155"/>
      <c r="F4" s="155"/>
      <c r="G4" s="155"/>
      <c r="H4" s="155"/>
      <c r="I4" s="156"/>
      <c r="J4" s="157"/>
      <c r="K4" s="157"/>
      <c r="L4" s="143"/>
    </row>
    <row r="5" spans="1:12" ht="12.75">
      <c r="A5" s="158"/>
      <c r="B5" s="159"/>
      <c r="C5" s="160"/>
      <c r="D5" s="161"/>
      <c r="E5" s="161"/>
      <c r="F5" s="161"/>
      <c r="G5" s="161"/>
      <c r="H5" s="161"/>
      <c r="I5" s="162"/>
      <c r="J5" s="161"/>
      <c r="K5" s="161"/>
      <c r="L5" s="143"/>
    </row>
    <row r="6" spans="1:12" ht="12.75">
      <c r="A6" s="158" t="s">
        <v>48</v>
      </c>
      <c r="B6" s="163" t="s">
        <v>223</v>
      </c>
      <c r="C6" s="160"/>
      <c r="D6" s="164"/>
      <c r="E6" s="164"/>
      <c r="F6" s="161"/>
      <c r="G6" s="161"/>
      <c r="H6" s="161"/>
      <c r="I6" s="162"/>
      <c r="J6" s="161"/>
      <c r="K6" s="161"/>
      <c r="L6" s="143"/>
    </row>
    <row r="7" spans="1:12" ht="12.75">
      <c r="A7" s="165"/>
      <c r="B7" s="166"/>
      <c r="C7" s="160"/>
      <c r="D7" s="161"/>
      <c r="E7" s="161"/>
      <c r="F7" s="161"/>
      <c r="G7" s="161"/>
      <c r="H7" s="143"/>
      <c r="I7" s="167"/>
      <c r="J7" s="161"/>
      <c r="K7" s="161"/>
      <c r="L7" s="143"/>
    </row>
    <row r="8" spans="1:12" ht="12.75">
      <c r="A8" s="158" t="s">
        <v>95</v>
      </c>
      <c r="B8" s="159" t="s">
        <v>224</v>
      </c>
      <c r="C8" s="168"/>
      <c r="D8" s="169"/>
      <c r="E8" s="169"/>
      <c r="F8" s="169"/>
      <c r="G8" s="170"/>
      <c r="H8" s="170"/>
      <c r="I8" s="171"/>
      <c r="J8" s="169"/>
      <c r="K8" s="169"/>
      <c r="L8" s="143"/>
    </row>
    <row r="9" spans="1:12" ht="12.75">
      <c r="A9" s="165"/>
      <c r="B9" s="166"/>
      <c r="C9" s="168"/>
      <c r="D9" s="143"/>
      <c r="E9" s="143"/>
      <c r="F9" s="169"/>
      <c r="G9" s="169"/>
      <c r="H9" s="169"/>
      <c r="I9" s="171"/>
      <c r="J9" s="169"/>
      <c r="K9" s="169"/>
      <c r="L9" s="143"/>
    </row>
    <row r="10" spans="1:12" ht="12.75">
      <c r="A10" s="158" t="s">
        <v>108</v>
      </c>
      <c r="B10" s="172" t="s">
        <v>225</v>
      </c>
      <c r="C10" s="168"/>
      <c r="D10" s="143"/>
      <c r="E10" s="143"/>
      <c r="F10" s="170"/>
      <c r="G10" s="170"/>
      <c r="H10" s="169"/>
      <c r="I10" s="171"/>
      <c r="J10" s="169"/>
      <c r="K10" s="169"/>
      <c r="L10" s="143"/>
    </row>
    <row r="11" spans="1:12" ht="12.75">
      <c r="A11" s="158"/>
      <c r="B11" s="159"/>
      <c r="C11" s="173"/>
      <c r="D11" s="143"/>
      <c r="E11" s="143"/>
      <c r="F11" s="169"/>
      <c r="G11" s="169"/>
      <c r="H11" s="169"/>
      <c r="I11" s="171"/>
      <c r="J11" s="169"/>
      <c r="K11" s="169"/>
      <c r="L11" s="143"/>
    </row>
    <row r="12" spans="1:12" ht="12.75">
      <c r="A12" s="158" t="s">
        <v>122</v>
      </c>
      <c r="B12" s="159" t="s">
        <v>226</v>
      </c>
      <c r="C12" s="174"/>
      <c r="D12" s="170"/>
      <c r="E12" s="169"/>
      <c r="F12" s="169"/>
      <c r="G12" s="169"/>
      <c r="H12" s="169"/>
      <c r="I12" s="171"/>
      <c r="J12" s="169"/>
      <c r="K12" s="169"/>
      <c r="L12" s="143"/>
    </row>
    <row r="13" spans="1:12" ht="12.75">
      <c r="A13" s="158"/>
      <c r="B13" s="159"/>
      <c r="C13" s="168"/>
      <c r="D13" s="169"/>
      <c r="E13" s="169"/>
      <c r="F13" s="169"/>
      <c r="G13" s="169"/>
      <c r="H13" s="169"/>
      <c r="I13" s="171"/>
      <c r="J13" s="169"/>
      <c r="K13" s="169"/>
      <c r="L13" s="143"/>
    </row>
    <row r="14" spans="1:12" ht="25.5">
      <c r="A14" s="158" t="s">
        <v>144</v>
      </c>
      <c r="B14" s="159" t="s">
        <v>227</v>
      </c>
      <c r="C14" s="168"/>
      <c r="D14" s="169"/>
      <c r="E14" s="169"/>
      <c r="F14" s="170"/>
      <c r="G14" s="170"/>
      <c r="H14" s="169"/>
      <c r="I14" s="171"/>
      <c r="J14" s="169"/>
      <c r="K14" s="169"/>
      <c r="L14" s="143"/>
    </row>
    <row r="15" spans="1:12" ht="12.75">
      <c r="A15" s="158"/>
      <c r="B15" s="159"/>
      <c r="C15" s="168"/>
      <c r="D15" s="169"/>
      <c r="E15" s="169"/>
      <c r="F15" s="169"/>
      <c r="G15" s="169"/>
      <c r="H15" s="169"/>
      <c r="I15" s="171"/>
      <c r="J15" s="169"/>
      <c r="K15" s="169"/>
      <c r="L15" s="143"/>
    </row>
    <row r="16" spans="1:12" ht="12.75">
      <c r="A16" s="158" t="s">
        <v>228</v>
      </c>
      <c r="B16" s="159" t="s">
        <v>229</v>
      </c>
      <c r="C16" s="168"/>
      <c r="D16" s="169"/>
      <c r="E16" s="169"/>
      <c r="F16" s="169"/>
      <c r="G16" s="169"/>
      <c r="H16" s="170"/>
      <c r="I16" s="175"/>
      <c r="J16" s="169"/>
      <c r="K16" s="169"/>
      <c r="L16" s="143"/>
    </row>
    <row r="17" spans="1:12" ht="12.75">
      <c r="A17" s="158"/>
      <c r="B17" s="176"/>
      <c r="C17" s="168"/>
      <c r="D17" s="169"/>
      <c r="E17" s="169"/>
      <c r="F17" s="169"/>
      <c r="G17" s="169"/>
      <c r="H17" s="169"/>
      <c r="I17" s="171"/>
      <c r="J17" s="169"/>
      <c r="K17" s="169"/>
      <c r="L17" s="143"/>
    </row>
    <row r="18" spans="1:12" ht="12.75">
      <c r="A18" s="177" t="s">
        <v>174</v>
      </c>
      <c r="B18" s="178" t="s">
        <v>230</v>
      </c>
      <c r="C18" s="179"/>
      <c r="D18" s="180"/>
      <c r="E18" s="180"/>
      <c r="F18" s="181"/>
      <c r="G18" s="181"/>
      <c r="H18" s="180"/>
      <c r="I18" s="182"/>
      <c r="J18" s="169"/>
      <c r="K18" s="169"/>
      <c r="L18" s="143"/>
    </row>
    <row r="19" spans="1:12" ht="12.75">
      <c r="A19" s="183"/>
      <c r="B19" s="159"/>
      <c r="C19" s="168"/>
      <c r="D19" s="169"/>
      <c r="E19" s="169"/>
      <c r="F19" s="169"/>
      <c r="G19" s="169"/>
      <c r="H19" s="169"/>
      <c r="I19" s="169"/>
      <c r="J19" s="169"/>
      <c r="K19" s="169"/>
      <c r="L19" s="143"/>
    </row>
    <row r="20" spans="2:12" ht="12.75">
      <c r="B20" s="184"/>
      <c r="C20" s="168"/>
      <c r="D20" s="169"/>
      <c r="E20" s="169"/>
      <c r="F20" s="169"/>
      <c r="G20" s="169"/>
      <c r="H20" s="169"/>
      <c r="I20" s="169"/>
      <c r="J20" s="169"/>
      <c r="K20" s="169"/>
      <c r="L20" s="143"/>
    </row>
    <row r="21" spans="2:12" ht="12.75">
      <c r="B21" s="184"/>
      <c r="C21" s="168"/>
      <c r="D21" s="169"/>
      <c r="E21" s="169"/>
      <c r="F21" s="143"/>
      <c r="G21" s="143"/>
      <c r="H21" s="169"/>
      <c r="I21" s="169"/>
      <c r="J21" s="169"/>
      <c r="K21" s="169"/>
      <c r="L21" s="143"/>
    </row>
    <row r="22" spans="2:12" ht="12.75">
      <c r="B22" s="184"/>
      <c r="C22" s="157"/>
      <c r="D22" s="169"/>
      <c r="E22" s="169"/>
      <c r="F22" s="169"/>
      <c r="G22" s="169"/>
      <c r="H22" s="169"/>
      <c r="I22" s="169"/>
      <c r="J22" s="143"/>
      <c r="K22" s="169"/>
      <c r="L22" s="143"/>
    </row>
    <row r="23" spans="2:12" ht="12.75">
      <c r="B23" s="184"/>
      <c r="C23" s="157"/>
      <c r="D23" s="169"/>
      <c r="E23" s="169"/>
      <c r="F23" s="169"/>
      <c r="G23" s="169"/>
      <c r="H23" s="169"/>
      <c r="I23" s="169"/>
      <c r="J23" s="169"/>
      <c r="K23" s="169"/>
      <c r="L23" s="143"/>
    </row>
    <row r="24" spans="2:12" ht="12.75"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</row>
    <row r="25" spans="2:12" ht="12.75"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</row>
  </sheetData>
  <sheetProtection selectLockedCells="1" selectUnlockedCells="1"/>
  <mergeCells count="7">
    <mergeCell ref="A1:A2"/>
    <mergeCell ref="B1:B2"/>
    <mergeCell ref="C1:I1"/>
    <mergeCell ref="D2:E2"/>
    <mergeCell ref="F2:G2"/>
    <mergeCell ref="H2:I2"/>
    <mergeCell ref="J2:K2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"/>
    </sheetView>
  </sheetViews>
  <sheetFormatPr defaultColWidth="9.140625" defaultRowHeight="12.75"/>
  <cols>
    <col min="2" max="2" width="14.8515625" style="0" customWidth="1"/>
  </cols>
  <sheetData>
    <row r="1" spans="1:10" ht="13.5" customHeight="1">
      <c r="A1" s="185" t="s">
        <v>220</v>
      </c>
      <c r="B1" s="185"/>
      <c r="C1" s="186" t="s">
        <v>221</v>
      </c>
      <c r="D1" s="186"/>
      <c r="E1" s="186"/>
      <c r="F1" s="186"/>
      <c r="G1" s="186"/>
      <c r="H1" s="186"/>
      <c r="I1" s="186"/>
      <c r="J1" s="186"/>
    </row>
    <row r="2" spans="1:11" ht="14.25" customHeight="1">
      <c r="A2" s="185"/>
      <c r="B2" s="185"/>
      <c r="C2" s="187">
        <v>15</v>
      </c>
      <c r="D2" s="187"/>
      <c r="E2" s="188">
        <v>30</v>
      </c>
      <c r="F2" s="188"/>
      <c r="G2" s="187">
        <v>45</v>
      </c>
      <c r="H2" s="187"/>
      <c r="I2" s="187">
        <v>60</v>
      </c>
      <c r="J2" s="187"/>
      <c r="K2" s="189"/>
    </row>
    <row r="3" spans="1:11" ht="12.75">
      <c r="A3" s="190"/>
      <c r="B3" s="191"/>
      <c r="C3" s="192"/>
      <c r="D3" s="193"/>
      <c r="E3" s="194"/>
      <c r="F3" s="195"/>
      <c r="G3" s="196"/>
      <c r="H3" s="176"/>
      <c r="I3" s="196"/>
      <c r="J3" s="176"/>
      <c r="K3" s="189"/>
    </row>
    <row r="4" spans="1:11" ht="38.25">
      <c r="A4" s="190" t="s">
        <v>11</v>
      </c>
      <c r="B4" s="197" t="s">
        <v>231</v>
      </c>
      <c r="C4" s="198"/>
      <c r="D4" s="199"/>
      <c r="E4" s="200"/>
      <c r="F4" s="201"/>
      <c r="G4" s="200"/>
      <c r="H4" s="200"/>
      <c r="I4" s="202"/>
      <c r="J4" s="203"/>
      <c r="K4" s="189"/>
    </row>
    <row r="5" spans="1:10" ht="12.75">
      <c r="A5" s="190"/>
      <c r="B5" s="197"/>
      <c r="C5" s="204"/>
      <c r="D5" s="205"/>
      <c r="E5" s="206"/>
      <c r="F5" s="205"/>
      <c r="G5" s="206"/>
      <c r="H5" s="206"/>
      <c r="I5" s="207"/>
      <c r="J5" s="208"/>
    </row>
    <row r="6" spans="1:10" ht="38.25">
      <c r="A6" s="190" t="s">
        <v>48</v>
      </c>
      <c r="B6" s="197" t="s">
        <v>232</v>
      </c>
      <c r="C6" s="204"/>
      <c r="D6" s="206"/>
      <c r="E6" s="209"/>
      <c r="F6" s="209"/>
      <c r="G6" s="209"/>
      <c r="H6" s="209"/>
      <c r="I6" s="207"/>
      <c r="J6" s="208"/>
    </row>
    <row r="7" spans="1:10" ht="12.75">
      <c r="A7" s="210"/>
      <c r="B7" s="211"/>
      <c r="C7" s="212"/>
      <c r="D7" s="213"/>
      <c r="E7" s="214"/>
      <c r="F7" s="215"/>
      <c r="G7" s="213"/>
      <c r="H7" s="213"/>
      <c r="I7" s="216"/>
      <c r="J7" s="217"/>
    </row>
    <row r="8" spans="1:10" ht="12.75">
      <c r="A8" s="190" t="s">
        <v>95</v>
      </c>
      <c r="B8" s="197" t="s">
        <v>233</v>
      </c>
      <c r="C8" s="218"/>
      <c r="D8" s="219"/>
      <c r="E8" s="216"/>
      <c r="F8" s="213"/>
      <c r="G8" s="213"/>
      <c r="H8" s="220"/>
      <c r="I8" s="213"/>
      <c r="J8" s="217"/>
    </row>
    <row r="9" spans="1:11" ht="12.75">
      <c r="A9" s="210"/>
      <c r="B9" s="221"/>
      <c r="C9" s="222"/>
      <c r="D9" s="223"/>
      <c r="E9" s="216"/>
      <c r="F9" s="213"/>
      <c r="G9" s="224"/>
      <c r="H9" s="213"/>
      <c r="I9" s="216"/>
      <c r="J9" s="214"/>
      <c r="K9" s="189"/>
    </row>
    <row r="10" spans="1:11" ht="12.75">
      <c r="A10" s="190" t="s">
        <v>108</v>
      </c>
      <c r="B10" s="225" t="s">
        <v>234</v>
      </c>
      <c r="C10" s="226"/>
      <c r="D10" s="223"/>
      <c r="E10" s="216"/>
      <c r="F10" s="220"/>
      <c r="G10" s="209"/>
      <c r="H10" s="209"/>
      <c r="I10" s="216"/>
      <c r="J10" s="214"/>
      <c r="K10" s="189"/>
    </row>
    <row r="11" spans="1:11" ht="12.75">
      <c r="A11" s="190"/>
      <c r="B11" s="227"/>
      <c r="C11" s="228"/>
      <c r="D11" s="220"/>
      <c r="E11" s="213"/>
      <c r="F11" s="220"/>
      <c r="G11" s="213"/>
      <c r="H11" s="213"/>
      <c r="I11" s="216"/>
      <c r="J11" s="214"/>
      <c r="K11" s="189"/>
    </row>
    <row r="12" spans="1:11" ht="12.75">
      <c r="A12" s="210"/>
      <c r="B12" s="221"/>
      <c r="C12" s="214"/>
      <c r="D12" s="220"/>
      <c r="E12" s="213"/>
      <c r="F12" s="220"/>
      <c r="G12" s="213"/>
      <c r="H12" s="213"/>
      <c r="I12" s="216"/>
      <c r="J12" s="214"/>
      <c r="K12" s="189"/>
    </row>
    <row r="13" spans="1:11" ht="25.5">
      <c r="A13" s="190" t="s">
        <v>122</v>
      </c>
      <c r="B13" s="227" t="s">
        <v>235</v>
      </c>
      <c r="C13" s="209"/>
      <c r="D13" s="199"/>
      <c r="E13" s="209"/>
      <c r="F13" s="199"/>
      <c r="G13" s="229"/>
      <c r="H13" s="213"/>
      <c r="I13" s="216"/>
      <c r="J13" s="214"/>
      <c r="K13" s="189"/>
    </row>
    <row r="14" spans="1:11" ht="12.75">
      <c r="A14" s="190"/>
      <c r="B14" s="197"/>
      <c r="C14" s="212"/>
      <c r="D14" s="220"/>
      <c r="E14" s="213"/>
      <c r="F14" s="220"/>
      <c r="G14" s="213"/>
      <c r="H14" s="213"/>
      <c r="I14" s="216"/>
      <c r="J14" s="214"/>
      <c r="K14" s="189"/>
    </row>
    <row r="15" spans="1:10" ht="12.75">
      <c r="A15" s="190" t="s">
        <v>144</v>
      </c>
      <c r="B15" s="227" t="s">
        <v>236</v>
      </c>
      <c r="C15" s="214"/>
      <c r="D15" s="220"/>
      <c r="E15" s="213"/>
      <c r="F15" s="220"/>
      <c r="G15" s="209"/>
      <c r="H15" s="209"/>
      <c r="I15" s="216"/>
      <c r="J15" s="217"/>
    </row>
    <row r="16" spans="1:11" ht="12.75">
      <c r="A16" s="190"/>
      <c r="B16" s="230"/>
      <c r="C16" s="231"/>
      <c r="D16" s="232"/>
      <c r="E16" s="233"/>
      <c r="F16" s="232"/>
      <c r="G16" s="233"/>
      <c r="H16" s="233"/>
      <c r="I16" s="234"/>
      <c r="J16" s="235"/>
      <c r="K16" s="189"/>
    </row>
    <row r="17" spans="1:11" ht="12.75">
      <c r="A17" s="190" t="s">
        <v>174</v>
      </c>
      <c r="B17" s="227" t="s">
        <v>229</v>
      </c>
      <c r="C17" s="231"/>
      <c r="D17" s="232"/>
      <c r="E17" s="233"/>
      <c r="F17" s="232"/>
      <c r="G17" s="236"/>
      <c r="H17" s="236"/>
      <c r="I17" s="237"/>
      <c r="J17" s="238"/>
      <c r="K17" s="189"/>
    </row>
    <row r="18" spans="1:11" ht="12.75">
      <c r="A18" s="190"/>
      <c r="B18" s="227"/>
      <c r="C18" s="231"/>
      <c r="D18" s="232"/>
      <c r="E18" s="233"/>
      <c r="F18" s="232"/>
      <c r="G18" s="233"/>
      <c r="H18" s="233"/>
      <c r="I18" s="234"/>
      <c r="J18" s="239"/>
      <c r="K18" s="215"/>
    </row>
    <row r="19" spans="1:11" ht="12.75">
      <c r="A19" s="190"/>
      <c r="B19" s="227"/>
      <c r="C19" s="231"/>
      <c r="D19" s="232"/>
      <c r="E19" s="233"/>
      <c r="F19" s="232"/>
      <c r="G19" s="233"/>
      <c r="H19" s="233"/>
      <c r="K19" s="189"/>
    </row>
    <row r="20" spans="1:11" ht="12.75">
      <c r="A20" s="190" t="s">
        <v>237</v>
      </c>
      <c r="B20" s="197" t="s">
        <v>230</v>
      </c>
      <c r="C20" s="240"/>
      <c r="D20" s="241"/>
      <c r="I20" s="234"/>
      <c r="J20" s="235"/>
      <c r="K20" s="189"/>
    </row>
    <row r="21" spans="1:11" ht="12.75">
      <c r="A21" s="242"/>
      <c r="B21" s="243"/>
      <c r="C21" s="235"/>
      <c r="D21" s="244"/>
      <c r="E21" s="235"/>
      <c r="F21" s="244"/>
      <c r="G21" s="245"/>
      <c r="H21" s="235"/>
      <c r="I21" s="245"/>
      <c r="J21" s="246"/>
      <c r="K21" s="189"/>
    </row>
    <row r="22" spans="1:8" ht="12.75">
      <c r="A22" s="247"/>
      <c r="C22" s="247"/>
      <c r="E22" s="247"/>
      <c r="H22" s="247"/>
    </row>
  </sheetData>
  <sheetProtection selectLockedCells="1" selectUnlockedCells="1"/>
  <mergeCells count="6">
    <mergeCell ref="A1:B2"/>
    <mergeCell ref="C1:J1"/>
    <mergeCell ref="C2:D2"/>
    <mergeCell ref="E2:F2"/>
    <mergeCell ref="G2:H2"/>
    <mergeCell ref="I2:J2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K23" sqref="K23"/>
    </sheetView>
  </sheetViews>
  <sheetFormatPr defaultColWidth="9.140625" defaultRowHeight="12.75"/>
  <cols>
    <col min="2" max="2" width="16.421875" style="0" customWidth="1"/>
  </cols>
  <sheetData>
    <row r="1" spans="1:10" ht="12.75" customHeight="1">
      <c r="A1" s="248" t="s">
        <v>220</v>
      </c>
      <c r="B1" s="248"/>
      <c r="C1" s="249" t="s">
        <v>221</v>
      </c>
      <c r="D1" s="249"/>
      <c r="E1" s="249"/>
      <c r="F1" s="249"/>
      <c r="G1" s="249"/>
      <c r="H1" s="249"/>
      <c r="I1" s="249"/>
      <c r="J1" s="249"/>
    </row>
    <row r="2" spans="1:10" ht="13.5" customHeight="1">
      <c r="A2" s="248"/>
      <c r="B2" s="248"/>
      <c r="C2" s="250">
        <v>30</v>
      </c>
      <c r="D2" s="250"/>
      <c r="E2" s="251">
        <v>60</v>
      </c>
      <c r="F2" s="251"/>
      <c r="G2" s="251">
        <v>90</v>
      </c>
      <c r="H2" s="251"/>
      <c r="I2" s="252">
        <v>120</v>
      </c>
      <c r="J2" s="252"/>
    </row>
    <row r="3" spans="1:10" ht="12.75">
      <c r="A3" s="253"/>
      <c r="B3" s="254"/>
      <c r="C3" s="255"/>
      <c r="D3" s="193"/>
      <c r="E3" s="176"/>
      <c r="F3" s="193"/>
      <c r="G3" s="176"/>
      <c r="H3" s="176"/>
      <c r="I3" s="196"/>
      <c r="J3" s="256"/>
    </row>
    <row r="4" spans="1:10" ht="25.5">
      <c r="A4" s="190" t="s">
        <v>11</v>
      </c>
      <c r="B4" s="159" t="s">
        <v>231</v>
      </c>
      <c r="C4" s="257"/>
      <c r="D4" s="199"/>
      <c r="E4" s="203"/>
      <c r="F4" s="201"/>
      <c r="G4" s="203"/>
      <c r="H4" s="203"/>
      <c r="I4" s="202"/>
      <c r="J4" s="258"/>
    </row>
    <row r="5" spans="1:10" ht="12.75">
      <c r="A5" s="190"/>
      <c r="B5" s="159"/>
      <c r="C5" s="259"/>
      <c r="D5" s="205"/>
      <c r="E5" s="260"/>
      <c r="F5" s="205"/>
      <c r="G5" s="260"/>
      <c r="H5" s="260"/>
      <c r="I5" s="207"/>
      <c r="J5" s="261"/>
    </row>
    <row r="6" spans="1:10" ht="12.75">
      <c r="A6" s="190" t="s">
        <v>48</v>
      </c>
      <c r="B6" s="159" t="s">
        <v>223</v>
      </c>
      <c r="C6" s="259"/>
      <c r="D6" s="260"/>
      <c r="E6" s="262"/>
      <c r="F6" s="262"/>
      <c r="G6" s="214"/>
      <c r="H6" s="214"/>
      <c r="I6" s="207"/>
      <c r="J6" s="261"/>
    </row>
    <row r="7" spans="1:10" ht="12.75">
      <c r="A7" s="210"/>
      <c r="B7" s="263"/>
      <c r="C7" s="264"/>
      <c r="D7" s="214"/>
      <c r="E7" s="214"/>
      <c r="F7" s="265"/>
      <c r="G7" s="214"/>
      <c r="H7" s="214"/>
      <c r="I7" s="216"/>
      <c r="J7" s="266"/>
    </row>
    <row r="8" spans="1:10" ht="12.75">
      <c r="A8" s="190" t="s">
        <v>95</v>
      </c>
      <c r="B8" s="159" t="s">
        <v>233</v>
      </c>
      <c r="C8" s="255"/>
      <c r="D8" s="176"/>
      <c r="E8" s="216"/>
      <c r="F8" s="214"/>
      <c r="G8" s="262"/>
      <c r="H8" s="199"/>
      <c r="I8" s="214"/>
      <c r="J8" s="266"/>
    </row>
    <row r="9" spans="1:10" ht="12.75">
      <c r="A9" s="210"/>
      <c r="B9" s="263"/>
      <c r="C9" s="255"/>
      <c r="D9" s="265"/>
      <c r="E9" s="216"/>
      <c r="F9" s="214"/>
      <c r="G9" s="176"/>
      <c r="H9" s="214"/>
      <c r="I9" s="216"/>
      <c r="J9" s="266"/>
    </row>
    <row r="10" spans="1:10" ht="25.5">
      <c r="A10" s="190" t="s">
        <v>108</v>
      </c>
      <c r="B10" s="159" t="s">
        <v>235</v>
      </c>
      <c r="C10" s="255"/>
      <c r="D10" s="265"/>
      <c r="E10" s="237"/>
      <c r="F10" s="199"/>
      <c r="G10" s="262"/>
      <c r="H10" s="262"/>
      <c r="I10" s="216"/>
      <c r="J10" s="266"/>
    </row>
    <row r="11" spans="1:10" ht="12.75">
      <c r="A11" s="210"/>
      <c r="B11" s="263"/>
      <c r="C11" s="264"/>
      <c r="D11" s="220"/>
      <c r="E11" s="214"/>
      <c r="F11" s="220"/>
      <c r="G11" s="214"/>
      <c r="H11" s="214"/>
      <c r="I11" s="216"/>
      <c r="J11" s="266"/>
    </row>
    <row r="12" spans="1:10" ht="12.75">
      <c r="A12" s="190" t="s">
        <v>122</v>
      </c>
      <c r="B12" s="267" t="s">
        <v>236</v>
      </c>
      <c r="C12" s="257"/>
      <c r="D12" s="199"/>
      <c r="E12" s="214"/>
      <c r="F12" s="220"/>
      <c r="G12" s="176"/>
      <c r="H12" s="214"/>
      <c r="I12" s="216"/>
      <c r="J12" s="266"/>
    </row>
    <row r="13" spans="1:10" ht="12.75">
      <c r="A13" s="190"/>
      <c r="B13" s="267"/>
      <c r="C13" s="264"/>
      <c r="D13" s="220"/>
      <c r="E13" s="214"/>
      <c r="F13" s="220"/>
      <c r="G13" s="176"/>
      <c r="H13" s="214"/>
      <c r="I13" s="216"/>
      <c r="J13" s="266"/>
    </row>
    <row r="14" spans="1:10" ht="12.75">
      <c r="A14" s="190"/>
      <c r="B14" s="159"/>
      <c r="C14" s="264"/>
      <c r="D14" s="220"/>
      <c r="E14" s="214"/>
      <c r="F14" s="220"/>
      <c r="G14" s="214"/>
      <c r="H14" s="214"/>
      <c r="I14" s="216"/>
      <c r="J14" s="266"/>
    </row>
    <row r="15" spans="1:10" ht="12.75">
      <c r="A15" s="190" t="s">
        <v>144</v>
      </c>
      <c r="B15" s="159" t="s">
        <v>238</v>
      </c>
      <c r="C15" s="264"/>
      <c r="D15" s="220"/>
      <c r="E15" s="214"/>
      <c r="F15" s="220"/>
      <c r="G15" s="214"/>
      <c r="H15" s="214"/>
      <c r="I15" s="237"/>
      <c r="J15" s="268"/>
    </row>
    <row r="16" spans="1:10" ht="12.75">
      <c r="A16" s="190"/>
      <c r="B16" s="159"/>
      <c r="C16" s="264"/>
      <c r="D16" s="220"/>
      <c r="E16" s="214"/>
      <c r="F16" s="220"/>
      <c r="G16" s="214"/>
      <c r="H16" s="214"/>
      <c r="I16" s="216"/>
      <c r="J16" s="266"/>
    </row>
    <row r="17" spans="1:15" ht="12.75">
      <c r="A17" s="190"/>
      <c r="B17" s="159"/>
      <c r="C17" s="255"/>
      <c r="D17" s="220"/>
      <c r="E17" s="214"/>
      <c r="F17" s="220"/>
      <c r="G17" s="214"/>
      <c r="H17" s="214"/>
      <c r="I17" s="216"/>
      <c r="J17" s="266"/>
      <c r="M17" s="152"/>
      <c r="N17" s="152"/>
      <c r="O17" s="152"/>
    </row>
    <row r="18" spans="1:15" ht="12.75">
      <c r="A18" s="190" t="s">
        <v>174</v>
      </c>
      <c r="B18" s="159" t="s">
        <v>229</v>
      </c>
      <c r="C18" s="255"/>
      <c r="D18" s="220"/>
      <c r="E18" s="214"/>
      <c r="F18" s="220"/>
      <c r="G18" s="214"/>
      <c r="H18" s="214"/>
      <c r="I18" s="237"/>
      <c r="J18" s="268"/>
      <c r="M18" s="152"/>
      <c r="N18" s="152"/>
      <c r="O18" s="152"/>
    </row>
    <row r="19" spans="1:15" ht="12.75">
      <c r="A19" s="190"/>
      <c r="B19" s="159"/>
      <c r="C19" s="255"/>
      <c r="D19" s="220"/>
      <c r="E19" s="214"/>
      <c r="F19" s="220"/>
      <c r="G19" s="214"/>
      <c r="H19" s="214"/>
      <c r="I19" s="216"/>
      <c r="J19" s="266"/>
      <c r="M19" s="152"/>
      <c r="N19" s="152"/>
      <c r="O19" s="152"/>
    </row>
    <row r="20" spans="1:10" ht="12.75">
      <c r="A20" s="190"/>
      <c r="B20" s="159"/>
      <c r="C20" s="255"/>
      <c r="D20" s="220"/>
      <c r="E20" s="214"/>
      <c r="F20" s="220"/>
      <c r="G20" s="214"/>
      <c r="H20" s="214"/>
      <c r="I20" s="265"/>
      <c r="J20" s="269"/>
    </row>
    <row r="21" spans="1:10" ht="12.75">
      <c r="A21" s="190" t="s">
        <v>237</v>
      </c>
      <c r="B21" s="159" t="s">
        <v>230</v>
      </c>
      <c r="C21" s="264"/>
      <c r="D21" s="220"/>
      <c r="E21" s="270"/>
      <c r="F21" s="270"/>
      <c r="G21" s="271"/>
      <c r="H21" s="271"/>
      <c r="I21" s="216"/>
      <c r="J21" s="266"/>
    </row>
    <row r="22" spans="1:10" ht="12.75">
      <c r="A22" s="272"/>
      <c r="B22" s="273"/>
      <c r="C22" s="274"/>
      <c r="D22" s="275"/>
      <c r="E22" s="276"/>
      <c r="F22" s="275"/>
      <c r="G22" s="276"/>
      <c r="H22" s="276"/>
      <c r="I22" s="277"/>
      <c r="J22" s="278"/>
    </row>
  </sheetData>
  <sheetProtection selectLockedCells="1" selectUnlockedCells="1"/>
  <mergeCells count="6">
    <mergeCell ref="A1:B2"/>
    <mergeCell ref="C1:J1"/>
    <mergeCell ref="C2:D2"/>
    <mergeCell ref="E2:F2"/>
    <mergeCell ref="G2:H2"/>
    <mergeCell ref="I2:J2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2021-06-14T19:21:08Z</cp:lastPrinted>
  <dcterms:created xsi:type="dcterms:W3CDTF">2021-04-13T18:29:26Z</dcterms:created>
  <dcterms:modified xsi:type="dcterms:W3CDTF">2021-06-14T19:26:53Z</dcterms:modified>
  <cp:category/>
  <cp:version/>
  <cp:contentType/>
  <cp:contentStatus/>
  <cp:revision>1</cp:revision>
</cp:coreProperties>
</file>