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LANILHA" sheetId="1" r:id="rId1"/>
    <sheet name="Plan1" sheetId="2" r:id="rId2"/>
    <sheet name="Plan2" sheetId="3" r:id="rId3"/>
    <sheet name="Plan3" sheetId="4" r:id="rId4"/>
    <sheet name="Plan4" sheetId="5" r:id="rId5"/>
  </sheets>
  <definedNames>
    <definedName name="_xlnm.Print_Area" localSheetId="0">'PLANILHA'!$A$1:$I$67</definedName>
    <definedName name="_xlnm.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<sst xmlns="http://schemas.openxmlformats.org/spreadsheetml/2006/main" count="267" uniqueCount="193">
  <si>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</si>
  <si>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</si>
  <si>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</si>
  <si>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</si>
  <si>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</si>
  <si>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</si>
  <si>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</si>
  <si>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</si>
  <si>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</si>
  <si>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</si>
  <si>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M2</t>
  </si>
  <si>
    <t>03.001.0001-B</t>
  </si>
  <si>
    <t>ESCAVAÇÃO MANUAL DE VALA/CAVA EM MATERIAL DE 1ª CATEGORIA (A AREIA,ARGILA OU PICARRA),ATÉ 1,50M DE PROFUNDIDADE,EXCLUSIVE ESCORAMENTO E ESGOTAMENTO</t>
  </si>
  <si>
    <t>M3</t>
  </si>
  <si>
    <t>03.013.0001-B</t>
  </si>
  <si>
    <t>REATERRO DE VALA/CAVA COMPACTADA A MACO,EM CAMADAS DE 30CM DE ESPESSURA MAXIMA,COM MATERIAL DE BOA QUALIDADE,EXCLUSIVEESTE</t>
  </si>
  <si>
    <t>2.0</t>
  </si>
  <si>
    <t>Alvenaria</t>
  </si>
  <si>
    <t>2.1</t>
  </si>
  <si>
    <t>12.003.0180-B</t>
  </si>
  <si>
    <t>ALVENARIA DE TIJOLOS CERÂMICOS FURADOS 10X20X20CM ASSENTES COM ARGAMASSA DE CIMENTO,CAL HIDRATADA ADITIVADA E AREIA,NO TRACO 1:1:8,EM PAREDES DE MEIA VEZ(0,10M),DE SUPERFÍCIE CORRIDA,ATÉ 3,00M DE ALTURA E MEDIDA PELA AREA REAL</t>
  </si>
  <si>
    <t>3.0</t>
  </si>
  <si>
    <t>Esquadrias</t>
  </si>
  <si>
    <t>UN</t>
  </si>
  <si>
    <t>3.3</t>
  </si>
  <si>
    <t>14.007.0057-A</t>
  </si>
  <si>
    <t>FERRAGENS P/PORTA MADEIRA,1 FOLHA DE ABRIR,INTERNA,CONSTANDODE FORNEC.S/COLOC.,DE:-FECHADURA SIMPLES,RETANGULAR ACABAM.CROMADO ACETINADO;-MAÇANETA TIPO ALAVANCA,ACABAMENTO CROMADO ACETINADO;-ROSETA CIRCULAR EM LATÃO LAMINADO ACABAMENTO CROMADO ACETINADO;-3 DOBRADIÇAS DE FERRO GALVANIZ.DE 3"X2.1/2",COM PINO E BOLAS DE LATÃO</t>
  </si>
  <si>
    <t>3.4</t>
  </si>
  <si>
    <t>14.004.0020-A</t>
  </si>
  <si>
    <t>VIDRO PLANO TRANSPARENTE,COMUM,DE 5MM DE ESPESSURA.FORNECIMENTO E COLOCAÇÃO</t>
  </si>
  <si>
    <t>3.5</t>
  </si>
  <si>
    <t>14.006.0426-A</t>
  </si>
  <si>
    <t>JANELA DE MADEIRA DE LEI DE ABRIR OU CORRER,PARA VIDRO,COM 3CM DE ESPESSURA,EXCLUSIVE FERRAGENS E GUARNICÃO.FORNECIMENTOE COLOCACAO</t>
  </si>
  <si>
    <t>14.007.0145-A</t>
  </si>
  <si>
    <t>FERRAGENS P/JANELA DE MADEIRA,DE CORRER,EM 2 FOLHAS,CONSTANDO DE FORNECIMENTO SEM COLOCACAO,DE:-4 RODIZIOS DE LATAO C/ROLAMENTOS(6MM),P/TRILHOS;-3,00M DE TRILHO DE ALUMINIO,TAMANHO3,00MX1/4"X1/4";-2 CONCHAS SIMPLES LATAO, FORMA RETANGULAR,S/FURO E PARTE CENTRAL EM BAIXO RELEVO,ACABAMENTO CROMADO</t>
  </si>
  <si>
    <t>14.002.0132-A</t>
  </si>
  <si>
    <t>GRADE DE FERRO COM MONTANTES DE BARRAS CHATAS DE  2"X3/8" ACADA 2,00M E BARRAS CHATAS DE 1.1/2"X3/8" A CADA 10CM, INTERCALADAS POR PEQUENAS BARRAS CHATAS DE 1.1/2"X3/8" A CADA 5CM,EXCLUSIVE BALDRAME DE CONCRETO.FORNECIMENTO E COLOCACAO</t>
  </si>
  <si>
    <t>4.0</t>
  </si>
  <si>
    <t>Revestimento</t>
  </si>
  <si>
    <t>4.1</t>
  </si>
  <si>
    <t>13.330.0075-A</t>
  </si>
  <si>
    <t>REVESTIMENTO DE PISO COM LADRILHO CERÂMICO,ANTIDERRAPANTE,40X40CM,SUJEITO A TRÁFEGO INTENSO,RESISTÊNCIA A ABRASÃO P.E.I.-IV,ASSENTES EM SUPERFÍCIE COM NATA DE CIMENTO SOBRE ARGAMASSA DE CIMENTO,AREIA E SAIBRO,NO TRAÇO 1:3:3,REJUNTAMENTO COM CIMENTO BRANCO E CORANTE</t>
  </si>
  <si>
    <t>4.2</t>
  </si>
  <si>
    <t>13.330.0101-A</t>
  </si>
  <si>
    <t>RODAPÉ COM LADRILHO CERÂMICO,COM 7,5 A 10CM DE ALTURA,ASSENTES CONFORME ITEM 13.025.0058</t>
  </si>
  <si>
    <t>M</t>
  </si>
  <si>
    <t>4.3</t>
  </si>
  <si>
    <t>13.348.0070-A</t>
  </si>
  <si>
    <t>SOLEIRA EM GRANITO CINZA ANDORINHA,ESPESSURA DE 3CM,COM 2 POLIMENTOS,LARGURA DE 13CM,ASSENTADO COM ARGAMASSA DE CIMENTO,SAIBRO E AREIA, NO TRACO 1:2:2, E REJUNTAMENTO COM CIMENTOBRANCO E CORANTE</t>
  </si>
  <si>
    <t>4.4</t>
  </si>
  <si>
    <t>13.003.0001-A</t>
  </si>
  <si>
    <t>REVESTIMENTO INTERNO,DE UMA VEZ,MASSA UNICA OU EMBOÇO PAULISTA COM ARGAMASSA DE CIMENTO,CAL,SAIBRO MACIO E AREIA FINA,NOTRACO 1:4:4:4, ESPESSURA DE 2CM ACABAMENTO CAMURCADO, APLICADO SOBRE SUPERFICIE CHAPISCADA, EXCLUSIVE CHAPISCO</t>
  </si>
  <si>
    <t>4.5</t>
  </si>
  <si>
    <t>13.001.0010-B</t>
  </si>
  <si>
    <t>CHAPISCO EM SUPERFÍCIE DE CONCRETO OU ALVENARIA,COM ARGAMASSA DE CIMENTO E AREIA,NO TRAÇO 1:3,ESPESSURA DE 9MM</t>
  </si>
  <si>
    <t>4.6</t>
  </si>
  <si>
    <t>13.002.0011-B</t>
  </si>
  <si>
    <t>REVESTIMENTO EXTERNO,DE UMA VEZ,COM ARGAMASSA DE CIMENTO,SAIBRO MACIO E AREIA FINA,NO TRAÇO 1:3:3,COM ESPESSURA DE 2,5CM,INCLUSIVE CHAPISCO DE CIMENTO E AREIA,NO TRACO 1:3,COM ESPESSURA DE 9MM</t>
  </si>
  <si>
    <t>4.7</t>
  </si>
  <si>
    <t>11.013.0003-B</t>
  </si>
  <si>
    <t>VERGAS DE CONCRETO ARMADO PARA ALVENARIA,COM APROVEITAMENTODA MADEIRA POR 10 VEZES</t>
  </si>
  <si>
    <t>5.0</t>
  </si>
  <si>
    <t>Estrutura</t>
  </si>
  <si>
    <t>5.1</t>
  </si>
  <si>
    <t>11.013.0070-B</t>
  </si>
  <si>
    <t>CONCRETO ARMADO,FCK=20MPA,INCLUINDO MATERIAIS PARA 1,00M3 DECONCRETO (IMPORTADO DE USINA) ADENSADO E COLOCADO,14,00M2 DE AREA MOLDADA,FORMAS E ESCORAMENTO CONFORME ITENS 11.004.0022</t>
  </si>
  <si>
    <t>5.2</t>
  </si>
  <si>
    <t>11.001.0001-B</t>
  </si>
  <si>
    <t>CONCRETO DOSADO RACIONALMENTE PARA UMA RESISTENCIA CARACTERISTICA A COMPRESSAO DE 10MPA,COMPREENDENDO APENAS O FORNECIMENTO DOS MATERIAIS,INCLUSIVE 5% DE PERDAS</t>
  </si>
  <si>
    <t>6.0</t>
  </si>
  <si>
    <t>Equipamentos elétricos</t>
  </si>
  <si>
    <t>6.1</t>
  </si>
  <si>
    <t>15.019.0030-A</t>
  </si>
  <si>
    <t>INTERRUPTOR DE EMBUTIR COM 3 TECLAS SIMPLES FOSFORESCENTES EPLACA.FORNECIMENTO E COLOCACAO</t>
  </si>
  <si>
    <t>6.4</t>
  </si>
  <si>
    <t>6.6</t>
  </si>
  <si>
    <t>15.015.0265-A</t>
  </si>
  <si>
    <t>INSTALAÇÃO DE PONTO DE TOMADA,EMBUTIDO NA ALVENARIA,EQUIVALENTE A 2 VARAS DE ELETRODUTO DE PVC RIGIDO DE 1/2",12,00M DE FIO 2,5MM2,CAIXAS,CONEXOES E TOMADA,DE EMBUTIR 2P+T,20A,COMPLACA FOSFORESCENTE,INCLUSIVE ABERTURA E FECHAMENTO DE RASGOEM ALVENARIA</t>
  </si>
  <si>
    <t>15.007.0410-A</t>
  </si>
  <si>
    <t>QUADRO DE DISTRIBUICAO DE ENERGIA PARA DISJUNTORES TERMO-MAGNETICOS UNIPOLARES,DE SOBREPOR,COM PORTA E BARRAMENTOS DE FASE,NEUTRO E TERRA,PARA INSTALACAO DE ATE 12 DISJUNTORES SEMDISPOSITIVO PARA CHAVE GERAL.FORNECIMENTO E COLOCACAO</t>
  </si>
  <si>
    <t>7.0</t>
  </si>
  <si>
    <t>Pintura</t>
  </si>
  <si>
    <t>7.1</t>
  </si>
  <si>
    <t>17.017.0169-A</t>
  </si>
  <si>
    <t>PINTURA INTERNA OU EXTERNA SOBRE MADEIRA NOVA,COM ESMALTE SINTETICO ALTO BRILHO OU ACETINADO,UMA DEMÃO DE VERNIZ ISOLANTE INCOLOR,UMA DEMÃO DE FUNDO SINTETICO NIVELADOR,UMA DEMÃO DE MASSA PARA MADEIRA,INCLUSIVE LIXAMENTO E REMOCÃO DE PÓ E DUAS DEMÃOS DE ACABAMENTO</t>
  </si>
  <si>
    <t>7.2</t>
  </si>
  <si>
    <t>17.018.0020-A</t>
  </si>
  <si>
    <t>PINTURA COM TINTA LATEX,CLASSIFICAÇÃO ECONÔMICA (NBR 15079),FOSCO AVELUDADA EM REVESTIMENTO LISO,INTERIOR,ACABAMENTO PADRÃO,EM DUAS DEMÃOS SOBRE A SUPERFÍCIE PREPARADA,CONFORME O ITEM 17.018.0010,EXCLUSIVE ESTE PREPARO</t>
  </si>
  <si>
    <t>7.3</t>
  </si>
  <si>
    <t>17.018.0080-A</t>
  </si>
  <si>
    <t>PINTURA COM TINTA LATEX,CLASSIFICACAO STANDARD (NBR 15079),PARA EXTERIOR,INCLUSIVE LIXAMENTOS,LIMPEZA,UMA DEMAO DE SELADOR ACRÍLICO E DUAS DEMÃOS DE ACABAMENTO</t>
  </si>
  <si>
    <t>8.0</t>
  </si>
  <si>
    <t>Cobertura</t>
  </si>
  <si>
    <t>8.1</t>
  </si>
  <si>
    <t>8.3</t>
  </si>
  <si>
    <t>16.001.0051-A</t>
  </si>
  <si>
    <t>MADEIRAMENTO PARA COBERTURA EM DUAS AGUAS EM TELHAS CERAMICAS,CONSTITUIDO DE CUMEEIRA E TERCAS DE 3"X4.1/2",CAIBROS DE 3"X1.1/2",RIPAS DE 1,5X4CM,TUDO EM MADEIRA APARELHADA,SEM TESOURA OU PONTALETE,MEDIDO PELA AREA REAL DO MADEIRAMENTO.FORNECIMENTO E COLOCACAO</t>
  </si>
  <si>
    <t>8.4</t>
  </si>
  <si>
    <t>16.002.0012-A</t>
  </si>
  <si>
    <t>COBERTURA EM TELHA CERAMICA PORTUGUESA OU ROMANA,EXCLUSIVE CUMEEIRA E MADEIRAMENTO MEDIDA PELA ÁREA REAL DE COBERTURA.FORNECIMENTO E COLOCAÇÃO</t>
  </si>
  <si>
    <t xml:space="preserve">TOTAL </t>
  </si>
  <si>
    <t>TOTAL COM BDI</t>
  </si>
  <si>
    <t>ITEM  / DESCRIÇÃO</t>
  </si>
  <si>
    <t>DIAS</t>
  </si>
  <si>
    <t>SERVIÇOS PRELIMINARES E DIVERSOS</t>
  </si>
  <si>
    <t>ALVENARIA</t>
  </si>
  <si>
    <t>ESQUADRIA</t>
  </si>
  <si>
    <t>REVESTIMENTO</t>
  </si>
  <si>
    <t xml:space="preserve">ESTRUTURAS </t>
  </si>
  <si>
    <t>EQUIPAMENTOS ELÉTRICOS</t>
  </si>
  <si>
    <t xml:space="preserve">7.0 </t>
  </si>
  <si>
    <t>PINTURA</t>
  </si>
  <si>
    <t>COBERTURA</t>
  </si>
  <si>
    <t>SERVIÇOS PRELIMINARES</t>
  </si>
  <si>
    <t>APARELHOS E INSTALAÇÕES SANITÁRIOS</t>
  </si>
  <si>
    <t>ESQUADRIAS</t>
  </si>
  <si>
    <t>DIVISÓRIAS</t>
  </si>
  <si>
    <t>REVESTIMENTOS</t>
  </si>
  <si>
    <t>ESTRUTURA</t>
  </si>
  <si>
    <t>EQ. ELÉTRICOS</t>
  </si>
  <si>
    <t xml:space="preserve"> EMOP Ano referência :12/2020</t>
  </si>
  <si>
    <t>PORTA DE MADEIRA DE LEI EM COMPENSADO DE 80X210X3CM FOLHEADANAS 2 FACES,ADUELA DE 13X3CM E ALIZARES DE 5X2CM,EXCLUSIVEFERRAGENS.FORNECIMENTO E COLOCACAO</t>
  </si>
  <si>
    <t>14.006.0010-A</t>
  </si>
  <si>
    <t>LUMINARIA DE SOBREPOR,FIXADA EM LAJE OU FORRO,TIPO CALHA,CHANFRADA OU PRISMATICA,ESMALTADA,COMPLETA,EQUIPADA COM REATORELETRONICO DE ALTO FATOR DE POTENCIA(AFP&gt;=0,92)E LAMPADA FLUORESCENTE DE 2X40W.FORNECIMENTO E COLOCACAO</t>
  </si>
  <si>
    <t xml:space="preserve">sala 1: 4 un + sala 2:  4 um </t>
  </si>
  <si>
    <t>CONTRAPISO,BASE OU CAMADA REGULARIZADORA,EXECUTADA COM ARGAMASSA DE CIMENTO E AREIA,NO TRACO 1:4,NA ESPESSURA DE 3CM</t>
  </si>
  <si>
    <t>INSTALACAO DE UM CONJUNTO DE 3 PONTOS DE LUZ,EMBUTIDO NA LAJE,EQUIVALENTE A 6 VARAS DE ELETRODUTO DE PVC RIGIDO DE 1/2",50,00M DE FIO 2,5MM2,CAIXAS,CONEXOES,LUVAS,CURVA E INTERRUPTOR DE EMBUTIR COM PLACA FOSFORESCENTE,INCLUSIVE ABERTURA E FECHAMENTO DE RASGO EM ALVENARIA</t>
  </si>
  <si>
    <t>15.015.0055-A</t>
  </si>
  <si>
    <t>CUMEEIRA PARA COBERTURA EM TELHAS FRANCESAS,COLONIAIS,ROMANAOU PORTUGUESA.FORNECIMENTO E COLOCACAO</t>
  </si>
  <si>
    <t>13.301.0125-B</t>
  </si>
  <si>
    <t>18.027.0315-A</t>
  </si>
  <si>
    <t>16.002.0015-A</t>
  </si>
  <si>
    <t>1.1</t>
  </si>
  <si>
    <t>1.2</t>
  </si>
  <si>
    <t>3.1</t>
  </si>
  <si>
    <t>3.2</t>
  </si>
  <si>
    <t>3.6</t>
  </si>
  <si>
    <t>4.8</t>
  </si>
  <si>
    <t>6.2</t>
  </si>
  <si>
    <t>6.3</t>
  </si>
  <si>
    <t>6.5</t>
  </si>
  <si>
    <t>8.2</t>
  </si>
  <si>
    <t>Construção de salas Escola Municipal  Ignácio Hugo de Souza ( educação infantil)</t>
  </si>
  <si>
    <t>2 un.</t>
  </si>
  <si>
    <t xml:space="preserve">(3m x 1,7m x 2un) </t>
  </si>
  <si>
    <t>2un</t>
  </si>
  <si>
    <t>janelas: (2un x 3m x 1,7m) + portas: (4,0m x 2,10m x 2un)</t>
  </si>
  <si>
    <t xml:space="preserve">janela: (3m x 1,7m x 2un) </t>
  </si>
  <si>
    <t>salas: 37,5m² + 37,5m² + varanda: 11,27m² + solarium: 23,28m²</t>
  </si>
  <si>
    <t>varanda: 2,4m + salas: (7,5m x 4un) + (3,72m x 4un) + solarium: 10,45m</t>
  </si>
  <si>
    <t>(7,50m x 4un x 3,35m) + (5m x 4un x 3,35m)</t>
  </si>
  <si>
    <t>1 un.</t>
  </si>
  <si>
    <t>salas: 2un</t>
  </si>
  <si>
    <t>varanda: 1 un.</t>
  </si>
  <si>
    <t>salas: 2 un.</t>
  </si>
  <si>
    <t>salas: 37,5m² +37,5m²</t>
  </si>
  <si>
    <t>salas: 3un x 2 um + varanda: 1 um</t>
  </si>
  <si>
    <t>INTERRUPTOR DE EMBUTIR COM 1 TECLA SIMPLES FOSFORESCENTE E PLACA.FORNECIMENTO E COLOCACAO</t>
  </si>
  <si>
    <t>15.019.0020-A</t>
  </si>
  <si>
    <t>7,8m</t>
  </si>
  <si>
    <t>05.035.0013-A</t>
  </si>
  <si>
    <t>CERCA DE SARRAFOS VERTICAIS DE MADEIRA DE LEI,2X4CM,E 120CMDE ALTURA,PREGADOS SOBRE SARRAFOS HORIZONTAIS DE 5X5CM,A CADA 8CM,CENTRO A CENTRO,APOIADOS SOBRE MONTANTES DE 7,5X7,5CM,ESPAÇADOS DE 2,00M.FORNECIMENTO E COLOCAÇÃO</t>
  </si>
  <si>
    <t>(7,8m x 3,7m) x 2un + (10,45m x 2un x 3,35m) +jardineiras: (2,62m x 4un x 0,5m) x 2 lados</t>
  </si>
  <si>
    <t>portas: (4,4m x 0,1m x 0,1m x 2un) + (0.,8m +0,8m+0,2m+0,2m) x 0,1m x 0,1m + janelas:  (3,4m x 2un x 0,1m x0,1m)</t>
  </si>
  <si>
    <t>0,8m +0,8m +4m +4m+ (2,70m x 2un)+(4,02m x 2un)</t>
  </si>
  <si>
    <r>
      <t>i= 34% varanda: h= 0,34m x 1,95m = 0,67m: 0,67² +1,95² = x² : x = 2,1m A= 2,1m x 4,02m x 2un = 17m² + salas: h= 0,34m x 5,825m = 1,98m : 1,98</t>
    </r>
    <r>
      <rPr>
        <b/>
        <sz val="9"/>
        <rFont val="Arial"/>
        <family val="2"/>
      </rPr>
      <t xml:space="preserve">² </t>
    </r>
    <r>
      <rPr>
        <sz val="9"/>
        <rFont val="Arial"/>
        <family val="2"/>
      </rPr>
      <t>+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5,825² =x²  x= 6,1m; A=6,1m x 7,8m x 2un = 95,16m²</t>
    </r>
  </si>
  <si>
    <t xml:space="preserve">solarium : (5m+ 4,86m+3,42m) x 1m  </t>
  </si>
  <si>
    <t xml:space="preserve">janelas: (2un x 3m x 1,7m x 2 lados) + portas: ( 4 m x 2,10m x 2 um x 2,5 lados) +solarium : ((5m+ 4,86m+3,42m) x 1m) x 2 lados </t>
  </si>
  <si>
    <t xml:space="preserve"> sapatas :13 un x 1m x 1m x 1m  +  cerca solarium:  (perímetro/2m) x (0,3m x0,3m x0,5m) = 13,28m /2m = 7un x 0,3m x 0,3m x 0,5m</t>
  </si>
  <si>
    <t>ARANDELA COMPLETA,DE PAREDE,COM RECEPTACULO PARA LAMPADA INCANDESCENTE,REFLETOR EM MATERIAL ANTIFERRUGEM E BRACO DE ALUMINIO ANODIZADO COM BASE PARA FIXACAO.FORNECIMENTO E COLOCACAO</t>
  </si>
  <si>
    <t>18.027.0445-A</t>
  </si>
  <si>
    <t>Parte externa (parede solarium): 2 un</t>
  </si>
  <si>
    <t>sapatas (80% do valor do item escavação) + solarium: (7m x 0,3mx0,3m x 0,5m) -(7un x 0,075m x 0,075m x 0,5m)</t>
  </si>
  <si>
    <t xml:space="preserve">(10,45m x 2 un) x 3,35m+ (7,8m x 3,7m x 2un)  + (7,5m x 3,35m) </t>
  </si>
  <si>
    <t>(7,8m x 3,7m) x 2un + (10,45m x 2un x 3,35m)</t>
  </si>
  <si>
    <t>PORTA DE MADEIRA DE LEI COM PAINEL DE VENEZIANA,COM 3CM DE ESPESSURA,ADUELAS E ALIZARES,EXCLUSIVE FERRAGENS.FORNECIMENTOE COLOCACAO</t>
  </si>
  <si>
    <t>14.006.0422-B</t>
  </si>
  <si>
    <t>FERRAGENS P/PORTA MADEIRA,DE 2 FOLHAS DE ABRIR,DE ENTRADA PRINCIPAL,CONSTANDO DE FORN.S/COLOC.DE:-FECHADURA CILINDRO,DELATAO,MONOBLOCO,ACABAMENTO CROMADO,;-ENTRADA CIRCULAR,LATAO,ACABAMENTO CROMADO;-ROSETA CIRCULAR,LATAO,ACAB.CROMADO;-MACANETA TIPO ALAVANCA,LATAO,ACABAMENTO CROMADO;-6 DOBRADICAS 3"X3" LATAO CROMADO,C/PINOS,BOLAS E ANEIS DE LATAO E 2 FECHOS</t>
  </si>
  <si>
    <t>14.007.0025-A</t>
  </si>
  <si>
    <t xml:space="preserve">2un x 4m x 2,10m </t>
  </si>
  <si>
    <t>BDI (22,23%)</t>
  </si>
  <si>
    <t>3.7</t>
  </si>
  <si>
    <t>3.8</t>
  </si>
  <si>
    <t>3.9</t>
  </si>
  <si>
    <t>6.7</t>
  </si>
  <si>
    <t>LAJE PRE-MOLDADA BETA 16,PARA SOBRECARGA DE 3,5KN/M2 E VAO DE 5,20M,CONSIDERANDO VIGOTAS,TIJOLOS E ARMADURA NEGATIVA,INCLUSIVE CAPEAMENTO DE 4CM DE ESPESSURA,COM CONCRETO FCK=20MPAE ESCORAMENTO.FORNECIMENTO E MONTAGEM DO CONJUNTO</t>
  </si>
  <si>
    <t>11.030.0080-A</t>
  </si>
  <si>
    <t>sapatas: (13un x 0,8m x 0,8m x 0,05m)+ cintas: (0,15m x 0,05m x 44m)</t>
  </si>
  <si>
    <t>(pilares: 0,12m x 0,3m x 3,35m x 13un) + vigas e cintas: (44m x 0,15m x 0,3m) x 2 un + sapatas: (0,8m x 0,8m x 0,4m x 13un)</t>
  </si>
  <si>
    <t>TAPUME DE VEDACAO OU PROTECAO,EXECUTADO COM CHAPAS DE MADEIRA COMPENSADA,RESINADA,LISA,DE COLAGEM FENOLICA,A PROVA D'AGUA,COM 2,20X1,10M E 10MM DE ESPESSURA,PREGADAS EM PECAS DE MADEIRA DE 3¬ DE 3"X3" HORIZONTAIS E VERTICAIS A CADA 1,22M,EXCLUSIVE PINTURA,COM REAPROVEITAMENTO 10 VEZES DE TODAS AS PECAS DE MADEIRA</t>
  </si>
  <si>
    <t>02.001.0003-A</t>
  </si>
  <si>
    <t xml:space="preserve">área: perímetro: (19m + 8m + 14m + 12m) x 2,20m (altura) </t>
  </si>
  <si>
    <t>1.3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</si>
</sst>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_-* #,##0.00_-;\-* #,##0.00_-;_-* \-??_-;_-@_-"/>
    <numFmt numFmtId="167" formatCode="0.0"/>
    <numFmt numFmtId="168" formatCode="_-[$R$-416]\ * #,##0.00_-;\-[$R$-416]\ * #,##0.00_-;_-[$R$-416]\ * &quot;-&quot;??_-;_-@_-"/>
    <numFmt numFmtId="169" formatCode="0.0000"/>
    <numFmt numFmtId="170" formatCode="0.000"/>
    <numFmt numFmtId="171" formatCode="#,##0.00&quot; &quot;;&quot;(&quot;#,##0.00&quot;)&quot;;&quot;-&quot;#&quot; &quot;;&quot; &quot;@&quot; &quot;"/>
  </numFmts>
  <fonts count="61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 "/>
      <family val="2"/>
    </font>
    <font>
      <sz val="9"/>
      <color indexed="8"/>
      <name val="Arial"/>
      <family val="2"/>
    </font>
    <font>
      <sz val="9.5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sz val="10"/>
      <color indexed="48"/>
      <name val="Arial Narrow"/>
      <family val="2"/>
    </font>
    <font>
      <sz val="10"/>
      <color indexed="8"/>
      <name val="Times New Roman"/>
      <family val="1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48"/>
      <name val="Arial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8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171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5" fontId="1" fillId="0" borderId="0" applyFill="0" applyBorder="0" applyAlignment="0" applyProtection="0"/>
    <xf numFmtId="0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3" fillId="21" borderId="5" applyNumberFormat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1" fillId="0" borderId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165" fontId="2" fillId="33" borderId="0" xfId="48" applyFont="1" applyFill="1" applyBorder="1" applyAlignment="1" applyProtection="1">
      <alignment horizontal="center" vertical="center"/>
      <protection/>
    </xf>
    <xf numFmtId="165" fontId="2" fillId="0" borderId="0" xfId="48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165" fontId="4" fillId="33" borderId="0" xfId="48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33" borderId="0" xfId="49" applyFont="1" applyFill="1" applyBorder="1" applyAlignment="1" applyProtection="1">
      <alignment horizontal="center" vertical="center"/>
      <protection/>
    </xf>
    <xf numFmtId="49" fontId="2" fillId="33" borderId="0" xfId="49" applyNumberFormat="1" applyFont="1" applyFill="1" applyBorder="1" applyAlignment="1" applyProtection="1">
      <alignment horizontal="center" vertical="center"/>
      <protection/>
    </xf>
    <xf numFmtId="0" fontId="2" fillId="33" borderId="0" xfId="49" applyFont="1" applyFill="1" applyBorder="1" applyAlignment="1" applyProtection="1">
      <alignment horizontal="left" vertical="center" wrapText="1"/>
      <protection/>
    </xf>
    <xf numFmtId="0" fontId="2" fillId="33" borderId="0" xfId="49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165" fontId="4" fillId="33" borderId="0" xfId="48" applyFont="1" applyFill="1" applyBorder="1" applyAlignment="1" applyProtection="1">
      <alignment horizontal="center" vertical="center"/>
      <protection locked="0"/>
    </xf>
    <xf numFmtId="0" fontId="5" fillId="33" borderId="0" xfId="49" applyFont="1" applyFill="1" applyBorder="1" applyAlignment="1" applyProtection="1">
      <alignment horizontal="center" vertical="center" wrapText="1"/>
      <protection/>
    </xf>
    <xf numFmtId="0" fontId="5" fillId="33" borderId="0" xfId="49" applyFont="1" applyFill="1" applyBorder="1" applyAlignment="1" applyProtection="1">
      <alignment vertical="center"/>
      <protection/>
    </xf>
    <xf numFmtId="0" fontId="3" fillId="33" borderId="0" xfId="49" applyFont="1" applyFill="1" applyBorder="1" applyAlignment="1" applyProtection="1">
      <alignment vertical="center"/>
      <protection/>
    </xf>
    <xf numFmtId="0" fontId="4" fillId="33" borderId="0" xfId="49" applyFont="1" applyFill="1" applyBorder="1" applyAlignment="1" applyProtection="1">
      <alignment horizontal="center" vertical="center"/>
      <protection/>
    </xf>
    <xf numFmtId="165" fontId="4" fillId="33" borderId="0" xfId="48" applyFont="1" applyFill="1" applyBorder="1" applyAlignment="1" applyProtection="1">
      <alignment vertical="center"/>
      <protection/>
    </xf>
    <xf numFmtId="165" fontId="7" fillId="33" borderId="0" xfId="48" applyFont="1" applyFill="1" applyBorder="1" applyAlignment="1" applyProtection="1">
      <alignment vertical="center"/>
      <protection/>
    </xf>
    <xf numFmtId="165" fontId="2" fillId="33" borderId="0" xfId="48" applyFont="1" applyFill="1" applyBorder="1" applyAlignment="1" applyProtection="1">
      <alignment vertical="center"/>
      <protection/>
    </xf>
    <xf numFmtId="165" fontId="7" fillId="33" borderId="0" xfId="48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5" fontId="2" fillId="33" borderId="10" xfId="48" applyFont="1" applyFill="1" applyBorder="1" applyAlignment="1" applyProtection="1">
      <alignment horizontal="center" vertical="center"/>
      <protection locked="0"/>
    </xf>
    <xf numFmtId="165" fontId="2" fillId="0" borderId="10" xfId="48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3" xfId="0" applyFont="1" applyFill="1" applyBorder="1" applyAlignment="1">
      <alignment horizontal="center" vertical="center"/>
    </xf>
    <xf numFmtId="165" fontId="6" fillId="34" borderId="14" xfId="48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165" fontId="2" fillId="33" borderId="0" xfId="48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>
      <alignment horizontal="center" vertical="center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top"/>
      <protection locked="0"/>
    </xf>
    <xf numFmtId="0" fontId="1" fillId="33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166" fontId="1" fillId="33" borderId="0" xfId="0" applyNumberFormat="1" applyFont="1" applyFill="1" applyAlignment="1" applyProtection="1">
      <alignment vertical="top"/>
      <protection locked="0"/>
    </xf>
    <xf numFmtId="0" fontId="2" fillId="33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10" fillId="33" borderId="0" xfId="49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left" vertical="center" wrapText="1"/>
    </xf>
    <xf numFmtId="165" fontId="6" fillId="34" borderId="16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 wrapText="1"/>
    </xf>
    <xf numFmtId="2" fontId="10" fillId="0" borderId="0" xfId="0" applyNumberFormat="1" applyFont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165" fontId="6" fillId="34" borderId="14" xfId="48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0" fontId="13" fillId="33" borderId="0" xfId="53" applyFont="1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0" fillId="35" borderId="21" xfId="0" applyFont="1" applyFill="1" applyBorder="1" applyAlignment="1">
      <alignment horizontal="center" vertical="center"/>
    </xf>
    <xf numFmtId="0" fontId="3" fillId="33" borderId="0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20" xfId="53" applyFont="1" applyFill="1" applyBorder="1" applyAlignment="1">
      <alignment horizontal="center" vertical="center"/>
      <protection/>
    </xf>
    <xf numFmtId="0" fontId="3" fillId="33" borderId="23" xfId="53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12" fillId="33" borderId="24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center" wrapText="1"/>
    </xf>
    <xf numFmtId="0" fontId="3" fillId="35" borderId="20" xfId="53" applyFont="1" applyFill="1" applyBorder="1" applyAlignment="1">
      <alignment vertical="center"/>
      <protection/>
    </xf>
    <xf numFmtId="0" fontId="3" fillId="35" borderId="23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vertical="center"/>
      <protection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3" fillId="33" borderId="0" xfId="53" applyFont="1" applyFill="1" applyBorder="1" applyAlignment="1">
      <alignment horizontal="left" vertical="center" wrapText="1"/>
      <protection/>
    </xf>
    <xf numFmtId="0" fontId="14" fillId="33" borderId="0" xfId="53" applyFont="1" applyFill="1" applyBorder="1" applyAlignment="1">
      <alignment vertical="center"/>
      <protection/>
    </xf>
    <xf numFmtId="0" fontId="14" fillId="33" borderId="25" xfId="53" applyFont="1" applyFill="1" applyBorder="1" applyAlignment="1">
      <alignment vertical="center"/>
      <protection/>
    </xf>
    <xf numFmtId="0" fontId="12" fillId="0" borderId="0" xfId="0" applyFont="1" applyBorder="1" applyAlignment="1">
      <alignment vertical="center" wrapText="1"/>
    </xf>
    <xf numFmtId="0" fontId="14" fillId="35" borderId="0" xfId="53" applyFont="1" applyFill="1" applyBorder="1" applyAlignment="1">
      <alignment vertical="center"/>
      <protection/>
    </xf>
    <xf numFmtId="0" fontId="12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33" borderId="25" xfId="0" applyFill="1" applyBorder="1" applyAlignment="1">
      <alignment/>
    </xf>
    <xf numFmtId="0" fontId="13" fillId="33" borderId="0" xfId="53" applyFont="1" applyFill="1" applyBorder="1" applyAlignment="1">
      <alignment vertical="center" wrapText="1"/>
      <protection/>
    </xf>
    <xf numFmtId="0" fontId="16" fillId="33" borderId="0" xfId="53" applyFont="1" applyFill="1" applyBorder="1" applyAlignment="1">
      <alignment vertical="center"/>
      <protection/>
    </xf>
    <xf numFmtId="0" fontId="16" fillId="35" borderId="0" xfId="53" applyFont="1" applyFill="1" applyBorder="1" applyAlignment="1">
      <alignment vertical="center"/>
      <protection/>
    </xf>
    <xf numFmtId="0" fontId="16" fillId="33" borderId="25" xfId="53" applyFont="1" applyFill="1" applyBorder="1" applyAlignment="1">
      <alignment vertical="center"/>
      <protection/>
    </xf>
    <xf numFmtId="0" fontId="12" fillId="0" borderId="0" xfId="0" applyFont="1" applyBorder="1" applyAlignment="1">
      <alignment vertical="center"/>
    </xf>
    <xf numFmtId="0" fontId="17" fillId="33" borderId="0" xfId="0" applyFont="1" applyFill="1" applyBorder="1" applyAlignment="1">
      <alignment/>
    </xf>
    <xf numFmtId="0" fontId="13" fillId="35" borderId="0" xfId="53" applyFont="1" applyFill="1" applyBorder="1" applyAlignment="1">
      <alignment vertical="center" wrapText="1"/>
      <protection/>
    </xf>
    <xf numFmtId="0" fontId="16" fillId="35" borderId="25" xfId="53" applyFont="1" applyFill="1" applyBorder="1" applyAlignment="1">
      <alignment vertical="center"/>
      <protection/>
    </xf>
    <xf numFmtId="0" fontId="0" fillId="33" borderId="0" xfId="0" applyFont="1" applyFill="1" applyBorder="1" applyAlignment="1">
      <alignment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vertical="center" wrapText="1"/>
    </xf>
    <xf numFmtId="0" fontId="13" fillId="33" borderId="27" xfId="53" applyFont="1" applyFill="1" applyBorder="1" applyAlignment="1">
      <alignment vertical="center" wrapText="1"/>
      <protection/>
    </xf>
    <xf numFmtId="0" fontId="16" fillId="33" borderId="27" xfId="53" applyFont="1" applyFill="1" applyBorder="1" applyAlignment="1">
      <alignment vertical="center"/>
      <protection/>
    </xf>
    <xf numFmtId="0" fontId="16" fillId="35" borderId="27" xfId="53" applyFont="1" applyFill="1" applyBorder="1" applyAlignment="1">
      <alignment vertical="center"/>
      <protection/>
    </xf>
    <xf numFmtId="0" fontId="16" fillId="33" borderId="28" xfId="53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center" vertical="center"/>
    </xf>
    <xf numFmtId="49" fontId="13" fillId="33" borderId="0" xfId="53" applyNumberFormat="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12" fillId="33" borderId="3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2" fillId="33" borderId="0" xfId="0" applyFont="1" applyFill="1" applyAlignment="1">
      <alignment vertical="center" wrapText="1"/>
    </xf>
    <xf numFmtId="0" fontId="18" fillId="36" borderId="29" xfId="0" applyFont="1" applyFill="1" applyBorder="1" applyAlignment="1">
      <alignment vertical="center"/>
    </xf>
    <xf numFmtId="0" fontId="18" fillId="36" borderId="32" xfId="0" applyFont="1" applyFill="1" applyBorder="1" applyAlignment="1">
      <alignment vertical="center"/>
    </xf>
    <xf numFmtId="0" fontId="19" fillId="36" borderId="0" xfId="0" applyFont="1" applyFill="1" applyAlignment="1">
      <alignment vertical="center"/>
    </xf>
    <xf numFmtId="0" fontId="19" fillId="36" borderId="32" xfId="0" applyFont="1" applyFill="1" applyBorder="1" applyAlignment="1">
      <alignment vertical="center"/>
    </xf>
    <xf numFmtId="0" fontId="19" fillId="36" borderId="35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0" fontId="19" fillId="33" borderId="32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35" xfId="0" applyFont="1" applyFill="1" applyBorder="1" applyAlignment="1">
      <alignment vertical="center"/>
    </xf>
    <xf numFmtId="0" fontId="19" fillId="33" borderId="36" xfId="0" applyFont="1" applyFill="1" applyBorder="1" applyAlignment="1">
      <alignment vertical="center"/>
    </xf>
    <xf numFmtId="0" fontId="18" fillId="36" borderId="0" xfId="0" applyFont="1" applyFill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8" fillId="0" borderId="29" xfId="0" applyFont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33" borderId="35" xfId="0" applyFont="1" applyFill="1" applyBorder="1" applyAlignment="1">
      <alignment vertical="center"/>
    </xf>
    <xf numFmtId="0" fontId="18" fillId="33" borderId="36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15" fillId="36" borderId="0" xfId="0" applyFont="1" applyFill="1" applyAlignment="1">
      <alignment/>
    </xf>
    <xf numFmtId="0" fontId="18" fillId="33" borderId="32" xfId="0" applyFont="1" applyFill="1" applyBorder="1" applyAlignment="1">
      <alignment vertical="center"/>
    </xf>
    <xf numFmtId="0" fontId="15" fillId="0" borderId="3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12" fillId="33" borderId="36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33" borderId="36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33" borderId="32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6" borderId="0" xfId="0" applyFont="1" applyFill="1" applyAlignment="1">
      <alignment vertical="center"/>
    </xf>
    <xf numFmtId="0" fontId="18" fillId="36" borderId="35" xfId="0" applyFont="1" applyFill="1" applyBorder="1" applyAlignment="1">
      <alignment vertical="center"/>
    </xf>
    <xf numFmtId="0" fontId="18" fillId="36" borderId="36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0" fontId="16" fillId="36" borderId="29" xfId="0" applyFont="1" applyFill="1" applyBorder="1" applyAlignment="1">
      <alignment vertical="center"/>
    </xf>
    <xf numFmtId="0" fontId="16" fillId="36" borderId="32" xfId="0" applyFont="1" applyFill="1" applyBorder="1" applyAlignment="1">
      <alignment vertical="center"/>
    </xf>
    <xf numFmtId="0" fontId="17" fillId="33" borderId="3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vertical="center"/>
    </xf>
    <xf numFmtId="0" fontId="16" fillId="33" borderId="38" xfId="0" applyFont="1" applyFill="1" applyBorder="1" applyAlignment="1">
      <alignment vertical="center"/>
    </xf>
    <xf numFmtId="0" fontId="16" fillId="33" borderId="39" xfId="0" applyFont="1" applyFill="1" applyBorder="1" applyAlignment="1">
      <alignment vertical="center"/>
    </xf>
    <xf numFmtId="0" fontId="16" fillId="33" borderId="40" xfId="0" applyFont="1" applyFill="1" applyBorder="1" applyAlignment="1">
      <alignment vertical="center"/>
    </xf>
    <xf numFmtId="0" fontId="0" fillId="0" borderId="41" xfId="0" applyBorder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18" fillId="36" borderId="22" xfId="0" applyFont="1" applyFill="1" applyBorder="1" applyAlignment="1">
      <alignment vertical="center"/>
    </xf>
    <xf numFmtId="0" fontId="19" fillId="36" borderId="25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25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8" fillId="33" borderId="22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18" fillId="33" borderId="25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8" fillId="36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12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18" fillId="33" borderId="44" xfId="0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18" fillId="33" borderId="45" xfId="0" applyFont="1" applyFill="1" applyBorder="1" applyAlignment="1">
      <alignment vertical="center"/>
    </xf>
    <xf numFmtId="0" fontId="18" fillId="33" borderId="28" xfId="0" applyFont="1" applyFill="1" applyBorder="1" applyAlignment="1">
      <alignment vertical="center"/>
    </xf>
    <xf numFmtId="0" fontId="10" fillId="33" borderId="0" xfId="49" applyFont="1" applyFill="1" applyBorder="1" applyAlignment="1" applyProtection="1">
      <alignment horizontal="center" vertical="center" wrapText="1"/>
      <protection/>
    </xf>
    <xf numFmtId="168" fontId="9" fillId="33" borderId="0" xfId="0" applyNumberFormat="1" applyFont="1" applyFill="1" applyBorder="1" applyAlignment="1" applyProtection="1">
      <alignment horizontal="center" vertical="center"/>
      <protection locked="0"/>
    </xf>
    <xf numFmtId="165" fontId="1" fillId="33" borderId="0" xfId="48" applyFill="1" applyBorder="1" applyAlignment="1" applyProtection="1">
      <alignment vertical="center"/>
      <protection/>
    </xf>
    <xf numFmtId="0" fontId="2" fillId="37" borderId="15" xfId="0" applyFont="1" applyFill="1" applyBorder="1" applyAlignment="1">
      <alignment vertical="center" wrapText="1"/>
    </xf>
    <xf numFmtId="0" fontId="2" fillId="37" borderId="15" xfId="0" applyFont="1" applyFill="1" applyBorder="1" applyAlignment="1">
      <alignment vertical="center"/>
    </xf>
    <xf numFmtId="0" fontId="2" fillId="37" borderId="15" xfId="0" applyFont="1" applyFill="1" applyBorder="1" applyAlignment="1">
      <alignment horizontal="center" vertical="center"/>
    </xf>
    <xf numFmtId="165" fontId="6" fillId="34" borderId="14" xfId="48" applyFont="1" applyFill="1" applyBorder="1" applyAlignment="1" applyProtection="1" quotePrefix="1">
      <alignment horizontal="center" vertical="center"/>
      <protection locked="0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" fillId="37" borderId="0" xfId="0" applyFont="1" applyFill="1" applyAlignment="1" applyProtection="1">
      <alignment vertical="top"/>
      <protection locked="0"/>
    </xf>
    <xf numFmtId="0" fontId="9" fillId="38" borderId="0" xfId="0" applyFont="1" applyFill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65" fontId="4" fillId="33" borderId="0" xfId="48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3" fillId="33" borderId="0" xfId="53" applyFont="1" applyFill="1" applyBorder="1" applyAlignment="1">
      <alignment horizontal="center" vertical="center"/>
      <protection/>
    </xf>
    <xf numFmtId="0" fontId="0" fillId="35" borderId="11" xfId="0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3" fillId="35" borderId="11" xfId="53" applyFont="1" applyFill="1" applyBorder="1" applyAlignment="1">
      <alignment horizontal="center" vertical="center"/>
      <protection/>
    </xf>
    <xf numFmtId="0" fontId="12" fillId="34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6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3" xfId="51"/>
    <cellStyle name="Normal 5" xfId="52"/>
    <cellStyle name="Normal_Planilha - Rede Coletrora 44 Cas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38100</xdr:rowOff>
    </xdr:from>
    <xdr:to>
      <xdr:col>1</xdr:col>
      <xdr:colOff>266700</xdr:colOff>
      <xdr:row>5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1950"/>
          <a:ext cx="4667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466725</xdr:colOff>
      <xdr:row>2</xdr:row>
      <xdr:rowOff>0</xdr:rowOff>
    </xdr:from>
    <xdr:to>
      <xdr:col>4</xdr:col>
      <xdr:colOff>200025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323850"/>
          <a:ext cx="26193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tabSelected="1" zoomScalePageLayoutView="0" workbookViewId="0" topLeftCell="A62">
      <selection activeCell="F62" sqref="F62"/>
    </sheetView>
  </sheetViews>
  <sheetFormatPr defaultColWidth="9.140625" defaultRowHeight="12.75" customHeight="1"/>
  <cols>
    <col min="1" max="1" width="4.421875" style="1" customWidth="1"/>
    <col min="2" max="2" width="13.140625" style="1" customWidth="1"/>
    <col min="3" max="3" width="23.421875" style="2" customWidth="1"/>
    <col min="4" max="4" width="6.7109375" style="1" customWidth="1"/>
    <col min="5" max="5" width="10.140625" style="3" customWidth="1"/>
    <col min="6" max="6" width="12.7109375" style="4" customWidth="1"/>
    <col min="7" max="7" width="13.8515625" style="5" customWidth="1"/>
    <col min="8" max="8" width="23.28125" style="6" customWidth="1"/>
    <col min="9" max="10" width="9.00390625" style="7" customWidth="1"/>
    <col min="11" max="16384" width="9.140625" style="7" customWidth="1"/>
  </cols>
  <sheetData>
    <row r="1" spans="1:9" ht="12.75" customHeight="1">
      <c r="A1" s="8"/>
      <c r="B1" s="8"/>
      <c r="C1" s="9"/>
      <c r="D1" s="8"/>
      <c r="E1" s="10"/>
      <c r="F1" s="11"/>
      <c r="G1" s="11"/>
      <c r="H1" s="12"/>
      <c r="I1" s="13"/>
    </row>
    <row r="2" spans="1:9" ht="12.75" customHeight="1">
      <c r="A2" s="8"/>
      <c r="B2" s="8"/>
      <c r="C2" s="9"/>
      <c r="D2" s="8"/>
      <c r="E2" s="10"/>
      <c r="F2" s="11"/>
      <c r="G2" s="11"/>
      <c r="H2" s="12"/>
      <c r="I2" s="13"/>
    </row>
    <row r="3" spans="1:9" s="22" customFormat="1" ht="10.5" customHeight="1">
      <c r="A3" s="14"/>
      <c r="B3" s="15"/>
      <c r="C3" s="16"/>
      <c r="D3" s="17"/>
      <c r="E3" s="18"/>
      <c r="F3" s="19"/>
      <c r="G3" s="19"/>
      <c r="H3" s="20"/>
      <c r="I3" s="21"/>
    </row>
    <row r="4" spans="1:9" s="22" customFormat="1" ht="10.5" customHeight="1">
      <c r="A4" s="14"/>
      <c r="B4" s="15"/>
      <c r="C4" s="16"/>
      <c r="D4" s="17"/>
      <c r="E4" s="23"/>
      <c r="F4" s="11"/>
      <c r="G4" s="24"/>
      <c r="H4" s="25"/>
      <c r="I4" s="25"/>
    </row>
    <row r="5" spans="1:9" s="22" customFormat="1" ht="10.5" customHeight="1">
      <c r="A5" s="14"/>
      <c r="B5" s="15"/>
      <c r="C5" s="16"/>
      <c r="D5" s="17"/>
      <c r="E5" s="18"/>
      <c r="F5" s="19"/>
      <c r="G5" s="24"/>
      <c r="H5" s="25"/>
      <c r="I5" s="25"/>
    </row>
    <row r="6" spans="1:9" s="22" customFormat="1" ht="24.75" customHeight="1">
      <c r="A6" s="14"/>
      <c r="B6" s="15"/>
      <c r="C6" s="16"/>
      <c r="D6" s="17"/>
      <c r="E6" s="246"/>
      <c r="F6" s="246"/>
      <c r="G6" s="246"/>
      <c r="H6" s="26"/>
      <c r="I6" s="25"/>
    </row>
    <row r="7" spans="1:9" s="22" customFormat="1" ht="24.75" customHeight="1">
      <c r="A7" s="14"/>
      <c r="B7" s="15"/>
      <c r="C7" s="16"/>
      <c r="D7" s="17"/>
      <c r="E7" s="18"/>
      <c r="F7" s="19"/>
      <c r="G7" s="11"/>
      <c r="H7" s="27"/>
      <c r="I7" s="27"/>
    </row>
    <row r="8" spans="1:9" s="30" customFormat="1" ht="15" customHeight="1">
      <c r="A8" s="247" t="s">
        <v>142</v>
      </c>
      <c r="B8" s="247"/>
      <c r="C8" s="247"/>
      <c r="D8" s="247"/>
      <c r="E8" s="247"/>
      <c r="F8" s="247"/>
      <c r="G8" s="247"/>
      <c r="H8" s="28"/>
      <c r="I8" s="29"/>
    </row>
    <row r="9" spans="1:9" s="30" customFormat="1" ht="15" customHeight="1">
      <c r="A9" s="247"/>
      <c r="B9" s="247"/>
      <c r="C9" s="247"/>
      <c r="D9" s="247"/>
      <c r="E9" s="247"/>
      <c r="F9" s="247"/>
      <c r="G9" s="247"/>
      <c r="H9" s="28"/>
      <c r="I9" s="29"/>
    </row>
    <row r="10" spans="1:9" s="30" customFormat="1" ht="10.5" customHeight="1">
      <c r="A10" s="8"/>
      <c r="B10" s="8"/>
      <c r="C10" s="248" t="s">
        <v>120</v>
      </c>
      <c r="D10" s="248"/>
      <c r="E10" s="248"/>
      <c r="F10" s="248"/>
      <c r="G10" s="248"/>
      <c r="H10" s="28"/>
      <c r="I10" s="29"/>
    </row>
    <row r="11" spans="1:8" s="13" customFormat="1" ht="15" customHeight="1">
      <c r="A11" s="31" t="s">
        <v>0</v>
      </c>
      <c r="B11" s="31" t="s">
        <v>1</v>
      </c>
      <c r="C11" s="32" t="s">
        <v>2</v>
      </c>
      <c r="D11" s="31" t="s">
        <v>3</v>
      </c>
      <c r="E11" s="33" t="s">
        <v>4</v>
      </c>
      <c r="F11" s="34" t="s">
        <v>5</v>
      </c>
      <c r="G11" s="35" t="s">
        <v>6</v>
      </c>
      <c r="H11" s="36" t="s">
        <v>7</v>
      </c>
    </row>
    <row r="12" spans="1:9" s="44" customFormat="1" ht="14.25" customHeight="1" thickBot="1">
      <c r="A12" s="37" t="s">
        <v>8</v>
      </c>
      <c r="B12" s="38"/>
      <c r="C12" s="39" t="s">
        <v>9</v>
      </c>
      <c r="D12" s="40"/>
      <c r="E12" s="40"/>
      <c r="F12" s="40"/>
      <c r="G12" s="41">
        <f>SUM(G13:G15)</f>
        <v>4548.43</v>
      </c>
      <c r="H12" s="42"/>
      <c r="I12" s="43"/>
    </row>
    <row r="13" spans="1:10" ht="96">
      <c r="A13" s="45" t="s">
        <v>132</v>
      </c>
      <c r="B13" s="54" t="s">
        <v>11</v>
      </c>
      <c r="C13" s="55" t="s">
        <v>12</v>
      </c>
      <c r="D13" s="56" t="s">
        <v>13</v>
      </c>
      <c r="E13" s="57">
        <f>13+(7*0.3*0.3*0.5)</f>
        <v>13.315</v>
      </c>
      <c r="F13" s="231">
        <v>47.62</v>
      </c>
      <c r="G13" s="50">
        <v>634.3</v>
      </c>
      <c r="H13" s="230" t="s">
        <v>168</v>
      </c>
      <c r="I13" s="13"/>
      <c r="J13" s="241"/>
    </row>
    <row r="14" spans="1:9" ht="84">
      <c r="A14" s="45" t="s">
        <v>133</v>
      </c>
      <c r="B14" s="52" t="s">
        <v>14</v>
      </c>
      <c r="C14" s="53" t="s">
        <v>15</v>
      </c>
      <c r="D14" s="58" t="s">
        <v>13</v>
      </c>
      <c r="E14" s="57">
        <f>(0.8*13)+(7*0.3*0.3*0.5)-(7*0.075*0.075*0.5)</f>
        <v>10.6953125</v>
      </c>
      <c r="F14" s="231">
        <v>29.41</v>
      </c>
      <c r="G14" s="50">
        <v>314.69</v>
      </c>
      <c r="H14" s="51" t="s">
        <v>172</v>
      </c>
      <c r="I14" s="13"/>
    </row>
    <row r="15" spans="1:9" ht="216.75" thickBot="1">
      <c r="A15" s="45" t="s">
        <v>192</v>
      </c>
      <c r="B15" s="62" t="s">
        <v>190</v>
      </c>
      <c r="C15" s="63" t="s">
        <v>189</v>
      </c>
      <c r="D15" s="63" t="s">
        <v>10</v>
      </c>
      <c r="E15" s="59">
        <f>53*2.2</f>
        <v>116.60000000000001</v>
      </c>
      <c r="F15" s="5">
        <v>30.87</v>
      </c>
      <c r="G15" s="50">
        <f>ROUND(E15*F15,2)</f>
        <v>3599.44</v>
      </c>
      <c r="H15" s="60" t="s">
        <v>191</v>
      </c>
      <c r="I15" s="13"/>
    </row>
    <row r="16" spans="1:9" ht="13.5" customHeight="1" thickBot="1">
      <c r="A16" s="37" t="s">
        <v>16</v>
      </c>
      <c r="B16" s="38"/>
      <c r="C16" s="39" t="s">
        <v>17</v>
      </c>
      <c r="D16" s="40"/>
      <c r="E16" s="40"/>
      <c r="F16" s="40"/>
      <c r="G16" s="41">
        <f>SUM(G17)</f>
        <v>7601.73</v>
      </c>
      <c r="H16" s="12"/>
      <c r="I16" s="13"/>
    </row>
    <row r="17" spans="1:9" ht="144">
      <c r="A17" s="45" t="s">
        <v>18</v>
      </c>
      <c r="B17" s="62" t="s">
        <v>19</v>
      </c>
      <c r="C17" s="63" t="s">
        <v>20</v>
      </c>
      <c r="D17" s="64" t="s">
        <v>10</v>
      </c>
      <c r="E17" s="65">
        <f>(10.45*2*3.35)+(7.8*3.7*2)+(7.5*3.35)</f>
        <v>152.86</v>
      </c>
      <c r="F17" s="26">
        <v>49.73</v>
      </c>
      <c r="G17" s="5">
        <f>ROUND(E17*F17,2)</f>
        <v>7601.73</v>
      </c>
      <c r="H17" s="51" t="s">
        <v>173</v>
      </c>
      <c r="I17" s="13"/>
    </row>
    <row r="18" spans="1:9" ht="13.5" customHeight="1" thickBot="1">
      <c r="A18" s="61"/>
      <c r="B18" s="62"/>
      <c r="C18" s="63"/>
      <c r="D18" s="64"/>
      <c r="E18" s="65"/>
      <c r="H18" s="60"/>
      <c r="I18" s="13"/>
    </row>
    <row r="19" spans="1:9" ht="13.5" customHeight="1" thickBot="1">
      <c r="A19" s="37" t="s">
        <v>21</v>
      </c>
      <c r="B19" s="66"/>
      <c r="C19" s="39" t="s">
        <v>22</v>
      </c>
      <c r="D19" s="67"/>
      <c r="E19" s="67"/>
      <c r="F19" s="67"/>
      <c r="G19" s="236">
        <f>SUM(G20:G28)</f>
        <v>35969.57</v>
      </c>
      <c r="H19" s="68"/>
      <c r="I19" s="13"/>
    </row>
    <row r="20" spans="1:9" s="72" customFormat="1" ht="108">
      <c r="A20" s="45" t="s">
        <v>134</v>
      </c>
      <c r="B20" s="234" t="s">
        <v>122</v>
      </c>
      <c r="C20" s="233" t="s">
        <v>121</v>
      </c>
      <c r="D20" s="235" t="s">
        <v>23</v>
      </c>
      <c r="E20" s="49">
        <v>2</v>
      </c>
      <c r="F20" s="26">
        <v>468.95</v>
      </c>
      <c r="G20" s="50">
        <f aca="true" t="shared" si="0" ref="G20:G28">ROUND(E20*F20,2)</f>
        <v>937.9</v>
      </c>
      <c r="H20" s="70" t="s">
        <v>143</v>
      </c>
      <c r="I20" s="71"/>
    </row>
    <row r="21" spans="1:9" s="72" customFormat="1" ht="216" customHeight="1">
      <c r="A21" s="45" t="s">
        <v>135</v>
      </c>
      <c r="B21" s="52" t="s">
        <v>25</v>
      </c>
      <c r="C21" s="53" t="s">
        <v>26</v>
      </c>
      <c r="D21" s="58" t="s">
        <v>23</v>
      </c>
      <c r="E21" s="49">
        <f>E20</f>
        <v>2</v>
      </c>
      <c r="F21" s="26">
        <v>64.36</v>
      </c>
      <c r="G21" s="50">
        <f t="shared" si="0"/>
        <v>128.72</v>
      </c>
      <c r="H21" s="70" t="s">
        <v>143</v>
      </c>
      <c r="I21" s="71"/>
    </row>
    <row r="22" spans="1:9" s="72" customFormat="1" ht="57" customHeight="1">
      <c r="A22" s="45" t="s">
        <v>24</v>
      </c>
      <c r="B22" s="52" t="s">
        <v>28</v>
      </c>
      <c r="C22" s="53" t="s">
        <v>29</v>
      </c>
      <c r="D22" s="58" t="s">
        <v>10</v>
      </c>
      <c r="E22" s="49">
        <f>E23</f>
        <v>10.2</v>
      </c>
      <c r="F22" s="26">
        <v>90.33</v>
      </c>
      <c r="G22" s="50">
        <f t="shared" si="0"/>
        <v>921.37</v>
      </c>
      <c r="H22" s="76" t="s">
        <v>147</v>
      </c>
      <c r="I22" s="71"/>
    </row>
    <row r="23" spans="1:12" s="72" customFormat="1" ht="96">
      <c r="A23" s="45" t="s">
        <v>27</v>
      </c>
      <c r="B23" s="46" t="s">
        <v>31</v>
      </c>
      <c r="C23" s="47" t="s">
        <v>32</v>
      </c>
      <c r="D23" s="69" t="s">
        <v>10</v>
      </c>
      <c r="E23" s="49">
        <f>2*3*1.7</f>
        <v>10.2</v>
      </c>
      <c r="F23" s="26">
        <v>492.86</v>
      </c>
      <c r="G23" s="50">
        <f t="shared" si="0"/>
        <v>5027.17</v>
      </c>
      <c r="H23" s="76" t="s">
        <v>144</v>
      </c>
      <c r="I23" s="71"/>
      <c r="L23" s="74"/>
    </row>
    <row r="24" spans="1:9" s="72" customFormat="1" ht="204">
      <c r="A24" s="45" t="s">
        <v>30</v>
      </c>
      <c r="B24" s="46" t="s">
        <v>33</v>
      </c>
      <c r="C24" s="47" t="s">
        <v>34</v>
      </c>
      <c r="D24" s="48" t="s">
        <v>23</v>
      </c>
      <c r="E24" s="65">
        <v>2</v>
      </c>
      <c r="F24" s="26">
        <v>149.22</v>
      </c>
      <c r="G24" s="50">
        <f t="shared" si="0"/>
        <v>298.44</v>
      </c>
      <c r="H24" s="51" t="s">
        <v>145</v>
      </c>
      <c r="I24" s="71"/>
    </row>
    <row r="25" spans="1:9" s="72" customFormat="1" ht="144">
      <c r="A25" s="45" t="s">
        <v>136</v>
      </c>
      <c r="B25" s="46" t="s">
        <v>35</v>
      </c>
      <c r="C25" s="47" t="s">
        <v>36</v>
      </c>
      <c r="D25" s="48" t="s">
        <v>10</v>
      </c>
      <c r="E25" s="65">
        <f>(2*3*1.7)+(4*2*2.1)</f>
        <v>27</v>
      </c>
      <c r="F25" s="26">
        <v>492.06</v>
      </c>
      <c r="G25" s="50">
        <f t="shared" si="0"/>
        <v>13285.62</v>
      </c>
      <c r="H25" s="76" t="s">
        <v>146</v>
      </c>
      <c r="I25" s="71"/>
    </row>
    <row r="26" spans="1:9" s="72" customFormat="1" ht="144">
      <c r="A26" s="45" t="s">
        <v>181</v>
      </c>
      <c r="B26" s="237" t="s">
        <v>160</v>
      </c>
      <c r="C26" s="238" t="s">
        <v>161</v>
      </c>
      <c r="D26" s="240" t="s">
        <v>10</v>
      </c>
      <c r="E26" s="56">
        <f>(5+4.86+3.42)*1</f>
        <v>13.28</v>
      </c>
      <c r="F26" s="26">
        <v>164.68</v>
      </c>
      <c r="G26" s="50">
        <f t="shared" si="0"/>
        <v>2186.95</v>
      </c>
      <c r="H26" s="76" t="s">
        <v>166</v>
      </c>
      <c r="I26" s="71"/>
    </row>
    <row r="27" spans="1:9" s="72" customFormat="1" ht="84">
      <c r="A27" s="45" t="s">
        <v>182</v>
      </c>
      <c r="B27" s="234" t="s">
        <v>176</v>
      </c>
      <c r="C27" s="233" t="s">
        <v>175</v>
      </c>
      <c r="D27" s="235" t="s">
        <v>10</v>
      </c>
      <c r="E27" s="75">
        <f>2*2.1*4</f>
        <v>16.8</v>
      </c>
      <c r="F27" s="4">
        <v>742.22</v>
      </c>
      <c r="G27" s="50">
        <f t="shared" si="0"/>
        <v>12469.3</v>
      </c>
      <c r="H27" s="76" t="s">
        <v>179</v>
      </c>
      <c r="I27" s="71"/>
    </row>
    <row r="28" spans="1:9" s="72" customFormat="1" ht="228">
      <c r="A28" s="45" t="s">
        <v>183</v>
      </c>
      <c r="B28" s="234" t="s">
        <v>178</v>
      </c>
      <c r="C28" s="233" t="s">
        <v>177</v>
      </c>
      <c r="D28" s="235" t="s">
        <v>23</v>
      </c>
      <c r="E28" s="75">
        <v>2</v>
      </c>
      <c r="F28" s="4">
        <v>357.05</v>
      </c>
      <c r="G28" s="50">
        <f t="shared" si="0"/>
        <v>714.1</v>
      </c>
      <c r="H28" s="76">
        <v>2</v>
      </c>
      <c r="I28" s="71"/>
    </row>
    <row r="29" spans="1:9" s="72" customFormat="1" ht="13.5" thickBot="1">
      <c r="A29" s="45"/>
      <c r="B29" s="243"/>
      <c r="C29" s="244"/>
      <c r="D29" s="240"/>
      <c r="E29" s="75"/>
      <c r="F29" s="4"/>
      <c r="G29" s="5"/>
      <c r="H29" s="76"/>
      <c r="I29" s="71"/>
    </row>
    <row r="30" spans="1:9" ht="13.5" customHeight="1" thickBot="1">
      <c r="A30" s="77" t="s">
        <v>37</v>
      </c>
      <c r="B30" s="38"/>
      <c r="C30" s="39" t="s">
        <v>38</v>
      </c>
      <c r="D30" s="40"/>
      <c r="E30" s="40"/>
      <c r="F30" s="40"/>
      <c r="G30" s="41">
        <f>SUM(G31:G38)</f>
        <v>20973.300000000003</v>
      </c>
      <c r="H30" s="12"/>
      <c r="I30" s="13"/>
    </row>
    <row r="31" spans="1:9" s="72" customFormat="1" ht="182.25" customHeight="1">
      <c r="A31" s="45" t="s">
        <v>39</v>
      </c>
      <c r="B31" s="52" t="s">
        <v>40</v>
      </c>
      <c r="C31" s="53" t="s">
        <v>41</v>
      </c>
      <c r="D31" s="58" t="s">
        <v>10</v>
      </c>
      <c r="E31" s="49">
        <f>37.5+37.5+11.27+23.28</f>
        <v>109.55</v>
      </c>
      <c r="F31" s="26">
        <v>61.35</v>
      </c>
      <c r="G31" s="4">
        <f>ROUND(E31*F31,2)</f>
        <v>6720.89</v>
      </c>
      <c r="H31" s="78" t="s">
        <v>148</v>
      </c>
      <c r="I31" s="71"/>
    </row>
    <row r="32" spans="1:9" s="72" customFormat="1" ht="72">
      <c r="A32" s="45" t="s">
        <v>42</v>
      </c>
      <c r="B32" s="52" t="s">
        <v>43</v>
      </c>
      <c r="C32" s="53" t="s">
        <v>44</v>
      </c>
      <c r="D32" s="58" t="s">
        <v>45</v>
      </c>
      <c r="E32" s="49">
        <f>2.4+(7.5*4)+(3.72*4)+10.45</f>
        <v>57.730000000000004</v>
      </c>
      <c r="F32" s="232">
        <v>29.38</v>
      </c>
      <c r="G32" s="4">
        <f aca="true" t="shared" si="1" ref="G32:G38">ROUND(E32*F32,2)</f>
        <v>1696.11</v>
      </c>
      <c r="H32" s="79" t="s">
        <v>149</v>
      </c>
      <c r="I32" s="71"/>
    </row>
    <row r="33" spans="1:9" s="72" customFormat="1" ht="144">
      <c r="A33" s="45" t="s">
        <v>46</v>
      </c>
      <c r="B33" s="46" t="s">
        <v>47</v>
      </c>
      <c r="C33" s="47" t="s">
        <v>48</v>
      </c>
      <c r="D33" s="48" t="s">
        <v>45</v>
      </c>
      <c r="E33" s="49">
        <f>0.8+0.8+4+4+(4.02*2)+(2.7*2)</f>
        <v>23.04</v>
      </c>
      <c r="F33" s="26">
        <v>39.85</v>
      </c>
      <c r="G33" s="4">
        <f t="shared" si="1"/>
        <v>918.14</v>
      </c>
      <c r="H33" s="70" t="s">
        <v>164</v>
      </c>
      <c r="I33" s="71"/>
    </row>
    <row r="34" spans="1:9" s="72" customFormat="1" ht="159" customHeight="1">
      <c r="A34" s="45" t="s">
        <v>49</v>
      </c>
      <c r="B34" s="52" t="s">
        <v>50</v>
      </c>
      <c r="C34" s="53" t="s">
        <v>51</v>
      </c>
      <c r="D34" s="58" t="s">
        <v>10</v>
      </c>
      <c r="E34" s="59">
        <f>(7.5*4*3.35)+(5*4*3.35)</f>
        <v>167.5</v>
      </c>
      <c r="F34" s="26">
        <v>23.17</v>
      </c>
      <c r="G34" s="4">
        <f t="shared" si="1"/>
        <v>3880.98</v>
      </c>
      <c r="H34" s="60" t="s">
        <v>150</v>
      </c>
      <c r="I34" s="71"/>
    </row>
    <row r="35" spans="1:9" ht="84">
      <c r="A35" s="45" t="s">
        <v>52</v>
      </c>
      <c r="B35" s="52" t="s">
        <v>53</v>
      </c>
      <c r="C35" s="53" t="s">
        <v>54</v>
      </c>
      <c r="D35" s="62" t="s">
        <v>10</v>
      </c>
      <c r="E35" s="59">
        <f>E34</f>
        <v>167.5</v>
      </c>
      <c r="F35" s="26">
        <v>5.13</v>
      </c>
      <c r="G35" s="4">
        <f t="shared" si="1"/>
        <v>859.28</v>
      </c>
      <c r="H35" s="60" t="s">
        <v>150</v>
      </c>
      <c r="I35" s="13"/>
    </row>
    <row r="36" spans="1:9" s="72" customFormat="1" ht="120">
      <c r="A36" s="45" t="s">
        <v>55</v>
      </c>
      <c r="B36" s="52" t="s">
        <v>56</v>
      </c>
      <c r="C36" s="53" t="s">
        <v>57</v>
      </c>
      <c r="D36" s="58" t="s">
        <v>10</v>
      </c>
      <c r="E36" s="65">
        <f>(7.8*3.7*2)+(10.45*2*3.35)</f>
        <v>127.735</v>
      </c>
      <c r="F36" s="26">
        <v>27.4</v>
      </c>
      <c r="G36" s="4">
        <v>3500.08</v>
      </c>
      <c r="H36" s="60" t="s">
        <v>174</v>
      </c>
      <c r="I36" s="71"/>
    </row>
    <row r="37" spans="1:10" ht="60">
      <c r="A37" s="45" t="s">
        <v>58</v>
      </c>
      <c r="B37" s="46" t="s">
        <v>59</v>
      </c>
      <c r="C37" s="47" t="s">
        <v>60</v>
      </c>
      <c r="D37" s="48" t="s">
        <v>13</v>
      </c>
      <c r="E37" s="65">
        <f>(4.4*0.1*0.1*2)+(0.8+0.8+0.2+0.2)*0.1*0.1+(3.4*2*0.1*0.1)</f>
        <v>0.17600000000000005</v>
      </c>
      <c r="F37" s="26">
        <v>1573.97</v>
      </c>
      <c r="G37" s="4">
        <v>283.31</v>
      </c>
      <c r="H37" s="51" t="s">
        <v>163</v>
      </c>
      <c r="I37" s="13"/>
      <c r="J37" s="72"/>
    </row>
    <row r="38" spans="1:9" ht="84">
      <c r="A38" s="45" t="s">
        <v>137</v>
      </c>
      <c r="B38" s="234" t="s">
        <v>129</v>
      </c>
      <c r="C38" s="233" t="s">
        <v>125</v>
      </c>
      <c r="D38" s="235" t="s">
        <v>10</v>
      </c>
      <c r="E38" s="49">
        <f>E31</f>
        <v>109.55</v>
      </c>
      <c r="F38" s="4">
        <v>28.43</v>
      </c>
      <c r="G38" s="4">
        <f t="shared" si="1"/>
        <v>3114.51</v>
      </c>
      <c r="H38" s="78" t="s">
        <v>148</v>
      </c>
      <c r="I38" s="13"/>
    </row>
    <row r="39" spans="1:9" ht="13.5" thickBot="1">
      <c r="A39" s="45"/>
      <c r="B39" s="237"/>
      <c r="C39" s="238"/>
      <c r="D39" s="239"/>
      <c r="E39" s="49"/>
      <c r="G39" s="4"/>
      <c r="H39" s="76"/>
      <c r="I39" s="13"/>
    </row>
    <row r="40" spans="1:9" ht="13.5" customHeight="1" thickBot="1">
      <c r="A40" s="37" t="s">
        <v>61</v>
      </c>
      <c r="B40" s="38"/>
      <c r="C40" s="39" t="s">
        <v>62</v>
      </c>
      <c r="D40" s="40"/>
      <c r="E40" s="40"/>
      <c r="F40" s="40"/>
      <c r="G40" s="41">
        <f>SUM(G41:G42)</f>
        <v>17353.21</v>
      </c>
      <c r="H40" s="76"/>
      <c r="I40" s="13"/>
    </row>
    <row r="41" spans="1:9" s="72" customFormat="1" ht="125.25" customHeight="1">
      <c r="A41" s="45" t="s">
        <v>63</v>
      </c>
      <c r="B41" s="56" t="s">
        <v>64</v>
      </c>
      <c r="C41" s="80" t="s">
        <v>65</v>
      </c>
      <c r="D41" s="56" t="s">
        <v>13</v>
      </c>
      <c r="E41" s="65">
        <f>(0.12*0.3*3.35*13)+(44*0.15*0.3)*2+(0.8*0.8*0.4*13)</f>
        <v>8.8558</v>
      </c>
      <c r="F41" s="26">
        <v>1937.36</v>
      </c>
      <c r="G41" s="4">
        <v>17165</v>
      </c>
      <c r="H41" s="242" t="s">
        <v>188</v>
      </c>
      <c r="I41" s="71"/>
    </row>
    <row r="42" spans="1:9" s="72" customFormat="1" ht="120">
      <c r="A42" s="45" t="s">
        <v>66</v>
      </c>
      <c r="B42" s="46" t="s">
        <v>67</v>
      </c>
      <c r="C42" s="47" t="s">
        <v>68</v>
      </c>
      <c r="D42" s="48" t="s">
        <v>13</v>
      </c>
      <c r="E42" s="65">
        <f>(13*0.8*0.8*0.05)+(0.15*0.05*44)</f>
        <v>0.746</v>
      </c>
      <c r="F42" s="26">
        <v>250.94</v>
      </c>
      <c r="G42" s="4">
        <v>188.21</v>
      </c>
      <c r="H42" s="73" t="s">
        <v>187</v>
      </c>
      <c r="I42" s="71"/>
    </row>
    <row r="43" spans="1:9" ht="13.5" customHeight="1">
      <c r="A43" s="45"/>
      <c r="B43" s="81"/>
      <c r="C43" s="82"/>
      <c r="D43" s="56"/>
      <c r="E43" s="75"/>
      <c r="H43" s="76"/>
      <c r="I43" s="13"/>
    </row>
    <row r="44" spans="1:9" ht="13.5" customHeight="1" thickBot="1">
      <c r="A44" s="37" t="s">
        <v>69</v>
      </c>
      <c r="B44" s="38"/>
      <c r="C44" s="39" t="s">
        <v>70</v>
      </c>
      <c r="D44" s="40"/>
      <c r="E44" s="40"/>
      <c r="F44" s="40"/>
      <c r="G44" s="83">
        <f>SUM(G45:G51)</f>
        <v>3686.0900000000006</v>
      </c>
      <c r="H44" s="76"/>
      <c r="I44" s="13"/>
    </row>
    <row r="45" spans="1:9" ht="57" customHeight="1">
      <c r="A45" s="46" t="s">
        <v>71</v>
      </c>
      <c r="B45" s="46" t="s">
        <v>72</v>
      </c>
      <c r="C45" s="47" t="s">
        <v>73</v>
      </c>
      <c r="D45" s="48" t="s">
        <v>23</v>
      </c>
      <c r="E45" s="65">
        <v>2</v>
      </c>
      <c r="F45" s="4">
        <v>16.3</v>
      </c>
      <c r="G45" s="5">
        <f aca="true" t="shared" si="2" ref="G45:G51">ROUND(E45*F45,2)</f>
        <v>32.6</v>
      </c>
      <c r="H45" s="51" t="s">
        <v>154</v>
      </c>
      <c r="I45" s="13"/>
    </row>
    <row r="46" spans="1:9" ht="72">
      <c r="A46" s="46" t="s">
        <v>138</v>
      </c>
      <c r="B46" s="234" t="s">
        <v>158</v>
      </c>
      <c r="C46" s="233" t="s">
        <v>157</v>
      </c>
      <c r="D46" s="235" t="s">
        <v>23</v>
      </c>
      <c r="E46" s="65">
        <v>1</v>
      </c>
      <c r="F46" s="4">
        <v>7.06</v>
      </c>
      <c r="G46" s="5">
        <f t="shared" si="2"/>
        <v>7.06</v>
      </c>
      <c r="H46" s="51" t="s">
        <v>153</v>
      </c>
      <c r="I46" s="13"/>
    </row>
    <row r="47" spans="1:9" ht="180">
      <c r="A47" s="46" t="s">
        <v>139</v>
      </c>
      <c r="B47" s="234" t="s">
        <v>127</v>
      </c>
      <c r="C47" s="233" t="s">
        <v>126</v>
      </c>
      <c r="D47" s="235" t="s">
        <v>23</v>
      </c>
      <c r="E47" s="65">
        <v>2</v>
      </c>
      <c r="F47" s="26">
        <v>507.35</v>
      </c>
      <c r="G47" s="5">
        <f t="shared" si="2"/>
        <v>1014.7</v>
      </c>
      <c r="H47" s="51" t="s">
        <v>152</v>
      </c>
      <c r="I47" s="13"/>
    </row>
    <row r="48" spans="1:9" ht="156">
      <c r="A48" s="46" t="s">
        <v>74</v>
      </c>
      <c r="B48" s="234" t="s">
        <v>130</v>
      </c>
      <c r="C48" s="233" t="s">
        <v>123</v>
      </c>
      <c r="D48" s="235" t="s">
        <v>23</v>
      </c>
      <c r="E48" s="65">
        <v>7</v>
      </c>
      <c r="F48" s="26">
        <v>105.84</v>
      </c>
      <c r="G48" s="5">
        <f t="shared" si="2"/>
        <v>740.88</v>
      </c>
      <c r="H48" s="51" t="s">
        <v>156</v>
      </c>
      <c r="I48" s="13"/>
    </row>
    <row r="49" spans="1:9" ht="147.75" customHeight="1">
      <c r="A49" s="46" t="s">
        <v>140</v>
      </c>
      <c r="B49" s="46" t="s">
        <v>76</v>
      </c>
      <c r="C49" s="47" t="s">
        <v>77</v>
      </c>
      <c r="D49" s="48" t="s">
        <v>23</v>
      </c>
      <c r="E49" s="65">
        <v>8</v>
      </c>
      <c r="F49" s="26">
        <v>207.52</v>
      </c>
      <c r="G49" s="5">
        <f t="shared" si="2"/>
        <v>1660.16</v>
      </c>
      <c r="H49" s="51" t="s">
        <v>124</v>
      </c>
      <c r="I49" s="13"/>
    </row>
    <row r="50" spans="1:9" ht="159" customHeight="1">
      <c r="A50" s="46" t="s">
        <v>75</v>
      </c>
      <c r="B50" s="46" t="s">
        <v>78</v>
      </c>
      <c r="C50" s="47" t="s">
        <v>79</v>
      </c>
      <c r="D50" s="48" t="s">
        <v>23</v>
      </c>
      <c r="E50" s="65">
        <v>1</v>
      </c>
      <c r="F50" s="26">
        <v>123.35</v>
      </c>
      <c r="G50" s="5">
        <f t="shared" si="2"/>
        <v>123.35</v>
      </c>
      <c r="H50" s="51" t="s">
        <v>151</v>
      </c>
      <c r="I50" s="13"/>
    </row>
    <row r="51" spans="1:9" ht="132">
      <c r="A51" s="46" t="s">
        <v>184</v>
      </c>
      <c r="B51" s="234" t="s">
        <v>170</v>
      </c>
      <c r="C51" s="233" t="s">
        <v>169</v>
      </c>
      <c r="D51" s="235" t="s">
        <v>23</v>
      </c>
      <c r="E51" s="65">
        <v>2</v>
      </c>
      <c r="F51" s="4">
        <v>53.67</v>
      </c>
      <c r="G51" s="5">
        <f t="shared" si="2"/>
        <v>107.34</v>
      </c>
      <c r="H51" s="76" t="s">
        <v>171</v>
      </c>
      <c r="I51" s="13"/>
    </row>
    <row r="52" spans="1:9" ht="13.5" thickBot="1">
      <c r="A52" s="52"/>
      <c r="B52" s="243"/>
      <c r="C52" s="244"/>
      <c r="D52" s="240"/>
      <c r="E52" s="75"/>
      <c r="H52" s="76"/>
      <c r="I52" s="13"/>
    </row>
    <row r="53" spans="1:9" ht="13.5" customHeight="1" thickBot="1">
      <c r="A53" s="37" t="s">
        <v>80</v>
      </c>
      <c r="B53" s="38"/>
      <c r="C53" s="39" t="s">
        <v>81</v>
      </c>
      <c r="D53" s="40"/>
      <c r="E53" s="40"/>
      <c r="F53" s="40"/>
      <c r="G53" s="41">
        <f>SUM(G54:G56)</f>
        <v>6605.2</v>
      </c>
      <c r="H53" s="12"/>
      <c r="I53" s="13"/>
    </row>
    <row r="54" spans="1:9" s="72" customFormat="1" ht="180">
      <c r="A54" s="75" t="s">
        <v>82</v>
      </c>
      <c r="B54" s="52" t="s">
        <v>83</v>
      </c>
      <c r="C54" s="53" t="s">
        <v>84</v>
      </c>
      <c r="D54" s="58" t="s">
        <v>10</v>
      </c>
      <c r="E54" s="65">
        <f>(2*3*1.7*2)+(4*2.1*2*2.5)+E26*2</f>
        <v>88.96</v>
      </c>
      <c r="F54" s="26">
        <v>40.19</v>
      </c>
      <c r="G54" s="4">
        <f>ROUND(E54*F54,2)</f>
        <v>3575.3</v>
      </c>
      <c r="H54" s="73" t="s">
        <v>167</v>
      </c>
      <c r="I54" s="71"/>
    </row>
    <row r="55" spans="1:9" s="72" customFormat="1" ht="168">
      <c r="A55" s="75" t="s">
        <v>85</v>
      </c>
      <c r="B55" s="52" t="s">
        <v>86</v>
      </c>
      <c r="C55" s="53" t="s">
        <v>87</v>
      </c>
      <c r="D55" s="56" t="s">
        <v>10</v>
      </c>
      <c r="E55" s="59">
        <f>E34</f>
        <v>167.5</v>
      </c>
      <c r="F55" s="26">
        <v>8.64</v>
      </c>
      <c r="G55" s="4">
        <f>ROUND(E55*F55,2)</f>
        <v>1447.2</v>
      </c>
      <c r="H55" s="60" t="s">
        <v>150</v>
      </c>
      <c r="I55" s="71"/>
    </row>
    <row r="56" spans="1:9" ht="108">
      <c r="A56" s="75" t="s">
        <v>88</v>
      </c>
      <c r="B56" s="52" t="s">
        <v>89</v>
      </c>
      <c r="C56" s="53" t="s">
        <v>90</v>
      </c>
      <c r="D56" s="58" t="s">
        <v>10</v>
      </c>
      <c r="E56" s="65">
        <f>E36</f>
        <v>127.735</v>
      </c>
      <c r="F56" s="26">
        <v>12.39</v>
      </c>
      <c r="G56" s="4">
        <v>1582.7</v>
      </c>
      <c r="H56" s="60" t="s">
        <v>162</v>
      </c>
      <c r="I56" s="13"/>
    </row>
    <row r="57" spans="1:9" ht="13.5" customHeight="1">
      <c r="A57" s="8"/>
      <c r="B57" s="52"/>
      <c r="C57" s="53"/>
      <c r="D57" s="58"/>
      <c r="E57" s="59"/>
      <c r="H57" s="60"/>
      <c r="I57" s="13"/>
    </row>
    <row r="58" spans="1:9" ht="13.5" customHeight="1" thickBot="1">
      <c r="A58" s="37" t="s">
        <v>91</v>
      </c>
      <c r="B58" s="38"/>
      <c r="C58" s="39" t="s">
        <v>92</v>
      </c>
      <c r="D58" s="40"/>
      <c r="E58" s="40"/>
      <c r="F58" s="40"/>
      <c r="G58" s="87">
        <f>SUM(G59:G62)</f>
        <v>24857.29</v>
      </c>
      <c r="H58" s="60"/>
      <c r="I58" s="13"/>
    </row>
    <row r="59" spans="1:9" ht="180">
      <c r="A59" s="8" t="s">
        <v>93</v>
      </c>
      <c r="B59" s="46" t="s">
        <v>95</v>
      </c>
      <c r="C59" s="47" t="s">
        <v>96</v>
      </c>
      <c r="D59" s="48" t="s">
        <v>10</v>
      </c>
      <c r="E59" s="49">
        <f>E60</f>
        <v>112.16</v>
      </c>
      <c r="F59" s="26">
        <v>85.33</v>
      </c>
      <c r="G59" s="88">
        <f>ROUND(E59*F59,2)</f>
        <v>9570.61</v>
      </c>
      <c r="H59" s="60" t="s">
        <v>165</v>
      </c>
      <c r="I59" s="13"/>
    </row>
    <row r="60" spans="1:9" ht="126.75" customHeight="1">
      <c r="A60" s="8" t="s">
        <v>141</v>
      </c>
      <c r="B60" s="89" t="s">
        <v>98</v>
      </c>
      <c r="C60" s="90" t="s">
        <v>99</v>
      </c>
      <c r="D60" s="58" t="s">
        <v>10</v>
      </c>
      <c r="E60" s="49">
        <f>17+95.16</f>
        <v>112.16</v>
      </c>
      <c r="F60" s="26">
        <v>55.67</v>
      </c>
      <c r="G60" s="88">
        <f>ROUND(E60*F60,2)</f>
        <v>6243.95</v>
      </c>
      <c r="H60" s="60" t="s">
        <v>165</v>
      </c>
      <c r="I60" s="13"/>
    </row>
    <row r="61" spans="1:9" ht="72">
      <c r="A61" s="8" t="s">
        <v>94</v>
      </c>
      <c r="B61" s="234" t="s">
        <v>131</v>
      </c>
      <c r="C61" s="233" t="s">
        <v>128</v>
      </c>
      <c r="D61" s="235" t="s">
        <v>45</v>
      </c>
      <c r="E61" s="49">
        <v>7.8</v>
      </c>
      <c r="F61" s="26">
        <v>23.94</v>
      </c>
      <c r="G61" s="88">
        <f>ROUND(E61*F61,2)</f>
        <v>186.73</v>
      </c>
      <c r="H61" s="73" t="s">
        <v>159</v>
      </c>
      <c r="I61" s="13"/>
    </row>
    <row r="62" spans="1:8" ht="156">
      <c r="A62" s="8" t="s">
        <v>97</v>
      </c>
      <c r="B62" s="234" t="s">
        <v>186</v>
      </c>
      <c r="C62" s="233" t="s">
        <v>185</v>
      </c>
      <c r="D62" s="245" t="s">
        <v>10</v>
      </c>
      <c r="E62" s="91">
        <f>37.5*2</f>
        <v>75</v>
      </c>
      <c r="F62" s="26">
        <v>118.08</v>
      </c>
      <c r="G62" s="88">
        <f>ROUND(E62*F62,2)</f>
        <v>8856</v>
      </c>
      <c r="H62" s="60" t="s">
        <v>155</v>
      </c>
    </row>
    <row r="63" spans="1:8" ht="13.5" thickBot="1">
      <c r="A63" s="8"/>
      <c r="B63" s="52"/>
      <c r="C63" s="53"/>
      <c r="D63" s="86"/>
      <c r="E63" s="91"/>
      <c r="F63" s="26"/>
      <c r="G63" s="88"/>
      <c r="H63" s="60"/>
    </row>
    <row r="64" spans="1:8" ht="13.5" customHeight="1" thickBot="1">
      <c r="A64" s="92"/>
      <c r="B64" s="39"/>
      <c r="C64" s="39" t="s">
        <v>100</v>
      </c>
      <c r="D64" s="39"/>
      <c r="E64" s="39"/>
      <c r="F64" s="39"/>
      <c r="G64" s="93">
        <f>G58+G44+G40+G30+G19+G16+G12+G53</f>
        <v>121594.81999999999</v>
      </c>
      <c r="H64" s="12"/>
    </row>
    <row r="65" spans="1:8" ht="12.75" customHeight="1">
      <c r="A65" s="94"/>
      <c r="B65" s="39"/>
      <c r="C65" s="95" t="s">
        <v>180</v>
      </c>
      <c r="D65" s="40"/>
      <c r="E65" s="40"/>
      <c r="F65" s="39"/>
      <c r="G65" s="93">
        <f>G64*0.2223</f>
        <v>27030.528486</v>
      </c>
      <c r="H65" s="12"/>
    </row>
    <row r="66" spans="1:8" ht="12.75" customHeight="1">
      <c r="A66" s="92"/>
      <c r="B66" s="96"/>
      <c r="C66" s="39" t="s">
        <v>101</v>
      </c>
      <c r="D66" s="40"/>
      <c r="E66" s="40"/>
      <c r="F66" s="39"/>
      <c r="G66" s="41">
        <f>G64+G65</f>
        <v>148625.348486</v>
      </c>
      <c r="H66" s="12"/>
    </row>
    <row r="67" spans="1:2" ht="12.75" customHeight="1">
      <c r="A67" s="97"/>
      <c r="B67" s="98"/>
    </row>
    <row r="68" spans="1:2" ht="12.75" customHeight="1">
      <c r="A68" s="99"/>
      <c r="B68" s="99"/>
    </row>
    <row r="70" ht="12.75" customHeight="1">
      <c r="H70" s="100"/>
    </row>
    <row r="77" spans="2:5" ht="12.75" customHeight="1">
      <c r="B77" s="99"/>
      <c r="C77" s="101"/>
      <c r="D77" s="99"/>
      <c r="E77" s="102"/>
    </row>
    <row r="78" spans="2:5" ht="12.75" customHeight="1">
      <c r="B78" s="99"/>
      <c r="C78" s="101"/>
      <c r="D78" s="99"/>
      <c r="E78" s="102"/>
    </row>
    <row r="79" spans="2:5" ht="12.75" customHeight="1">
      <c r="B79" s="99"/>
      <c r="C79" s="101"/>
      <c r="D79" s="99"/>
      <c r="E79" s="102"/>
    </row>
    <row r="80" spans="2:5" ht="13.5" customHeight="1">
      <c r="B80" s="84"/>
      <c r="C80" s="85"/>
      <c r="D80" s="86"/>
      <c r="E80" s="102"/>
    </row>
    <row r="81" spans="2:5" ht="13.5" customHeight="1">
      <c r="B81" s="84"/>
      <c r="C81" s="85"/>
      <c r="D81" s="86"/>
      <c r="E81" s="102"/>
    </row>
    <row r="82" spans="2:5" ht="13.5" customHeight="1">
      <c r="B82" s="84"/>
      <c r="C82" s="85"/>
      <c r="D82" s="86"/>
      <c r="E82" s="102"/>
    </row>
    <row r="83" spans="2:5" ht="12.75" customHeight="1">
      <c r="B83" s="99"/>
      <c r="C83" s="101"/>
      <c r="D83" s="99"/>
      <c r="E83" s="102"/>
    </row>
    <row r="84" spans="2:5" ht="12.75" customHeight="1">
      <c r="B84" s="99"/>
      <c r="C84" s="101"/>
      <c r="D84" s="99"/>
      <c r="E84" s="102"/>
    </row>
    <row r="85" spans="2:5" ht="13.5" customHeight="1">
      <c r="B85" s="84"/>
      <c r="C85" s="85"/>
      <c r="D85" s="86"/>
      <c r="E85" s="102"/>
    </row>
    <row r="65438" ht="12.75" customHeight="1"/>
  </sheetData>
  <sheetProtection selectLockedCells="1" selectUnlockedCells="1"/>
  <mergeCells count="3">
    <mergeCell ref="E6:G6"/>
    <mergeCell ref="A8:G9"/>
    <mergeCell ref="C10:G10"/>
  </mergeCells>
  <printOptions/>
  <pageMargins left="0.15347222222222223" right="0.17569444444444443" top="0.5902777777777777" bottom="0.5902777777777778" header="0.5118055555555555" footer="0.5118055555555555"/>
  <pageSetup fitToHeight="20" fitToWidth="1" horizontalDpi="300" verticalDpi="300" orientation="portrait" paperSize="9" scale="87" r:id="rId2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7109375" style="0" customWidth="1"/>
    <col min="3" max="3" width="10.421875" style="0" customWidth="1"/>
  </cols>
  <sheetData>
    <row r="1" spans="1:12" ht="13.5" customHeight="1">
      <c r="A1" s="250"/>
      <c r="B1" s="251" t="s">
        <v>102</v>
      </c>
      <c r="C1" s="252" t="s">
        <v>103</v>
      </c>
      <c r="D1" s="252"/>
      <c r="E1" s="252"/>
      <c r="F1" s="252"/>
      <c r="G1" s="252"/>
      <c r="H1" s="252"/>
      <c r="I1" s="252"/>
      <c r="J1" s="103"/>
      <c r="K1" s="103"/>
      <c r="L1" s="104"/>
    </row>
    <row r="2" spans="1:12" ht="13.5" customHeight="1">
      <c r="A2" s="250"/>
      <c r="B2" s="251"/>
      <c r="C2" s="105">
        <v>15</v>
      </c>
      <c r="D2" s="253">
        <v>30</v>
      </c>
      <c r="E2" s="253"/>
      <c r="F2" s="253">
        <v>45</v>
      </c>
      <c r="G2" s="253"/>
      <c r="H2" s="253">
        <v>60</v>
      </c>
      <c r="I2" s="253"/>
      <c r="J2" s="249"/>
      <c r="K2" s="249"/>
      <c r="L2" s="104"/>
    </row>
    <row r="3" spans="1:12" s="112" customFormat="1" ht="12.75">
      <c r="A3" s="107"/>
      <c r="B3" s="108"/>
      <c r="C3" s="109"/>
      <c r="D3" s="110"/>
      <c r="E3" s="110"/>
      <c r="F3" s="110"/>
      <c r="G3" s="110"/>
      <c r="H3" s="110"/>
      <c r="I3" s="111"/>
      <c r="J3" s="106"/>
      <c r="K3" s="106"/>
      <c r="L3" s="104"/>
    </row>
    <row r="4" spans="1:12" ht="38.25">
      <c r="A4" s="113" t="s">
        <v>8</v>
      </c>
      <c r="B4" s="114" t="s">
        <v>104</v>
      </c>
      <c r="C4" s="115"/>
      <c r="D4" s="115"/>
      <c r="E4" s="115"/>
      <c r="F4" s="115"/>
      <c r="G4" s="115"/>
      <c r="H4" s="115"/>
      <c r="I4" s="116"/>
      <c r="J4" s="117"/>
      <c r="K4" s="117"/>
      <c r="L4" s="104"/>
    </row>
    <row r="5" spans="1:12" ht="12.75">
      <c r="A5" s="118"/>
      <c r="B5" s="119"/>
      <c r="C5" s="120"/>
      <c r="D5" s="121"/>
      <c r="E5" s="121"/>
      <c r="F5" s="121"/>
      <c r="G5" s="121"/>
      <c r="H5" s="121"/>
      <c r="I5" s="122"/>
      <c r="J5" s="121"/>
      <c r="K5" s="121"/>
      <c r="L5" s="104"/>
    </row>
    <row r="6" spans="1:12" ht="12.75">
      <c r="A6" s="118" t="s">
        <v>16</v>
      </c>
      <c r="B6" s="123" t="s">
        <v>105</v>
      </c>
      <c r="C6" s="120"/>
      <c r="D6" s="124"/>
      <c r="E6" s="124"/>
      <c r="F6" s="121"/>
      <c r="G6" s="121"/>
      <c r="H6" s="121"/>
      <c r="I6" s="122"/>
      <c r="J6" s="121"/>
      <c r="K6" s="121"/>
      <c r="L6" s="104"/>
    </row>
    <row r="7" spans="1:12" ht="12.75">
      <c r="A7" s="125"/>
      <c r="B7" s="126"/>
      <c r="C7" s="120"/>
      <c r="D7" s="121"/>
      <c r="E7" s="121"/>
      <c r="F7" s="121"/>
      <c r="G7" s="121"/>
      <c r="H7" s="104"/>
      <c r="I7" s="127"/>
      <c r="J7" s="121"/>
      <c r="K7" s="121"/>
      <c r="L7" s="104"/>
    </row>
    <row r="8" spans="1:12" ht="12.75">
      <c r="A8" s="118" t="s">
        <v>21</v>
      </c>
      <c r="B8" s="119" t="s">
        <v>106</v>
      </c>
      <c r="C8" s="128"/>
      <c r="D8" s="129"/>
      <c r="E8" s="129"/>
      <c r="F8" s="129"/>
      <c r="G8" s="130"/>
      <c r="H8" s="130"/>
      <c r="I8" s="131"/>
      <c r="J8" s="129"/>
      <c r="K8" s="129"/>
      <c r="L8" s="104"/>
    </row>
    <row r="9" spans="1:12" ht="12.75">
      <c r="A9" s="125"/>
      <c r="B9" s="126"/>
      <c r="C9" s="128"/>
      <c r="D9" s="104"/>
      <c r="E9" s="104"/>
      <c r="F9" s="129"/>
      <c r="G9" s="129"/>
      <c r="H9" s="129"/>
      <c r="I9" s="131"/>
      <c r="J9" s="129"/>
      <c r="K9" s="129"/>
      <c r="L9" s="104"/>
    </row>
    <row r="10" spans="1:12" ht="12.75">
      <c r="A10" s="118" t="s">
        <v>37</v>
      </c>
      <c r="B10" s="132" t="s">
        <v>107</v>
      </c>
      <c r="C10" s="128"/>
      <c r="D10" s="104"/>
      <c r="E10" s="104"/>
      <c r="F10" s="130"/>
      <c r="G10" s="130"/>
      <c r="H10" s="129"/>
      <c r="I10" s="131"/>
      <c r="J10" s="129"/>
      <c r="K10" s="129"/>
      <c r="L10" s="104"/>
    </row>
    <row r="11" spans="1:12" ht="12.75">
      <c r="A11" s="118"/>
      <c r="B11" s="119"/>
      <c r="C11" s="133"/>
      <c r="D11" s="104"/>
      <c r="E11" s="104"/>
      <c r="F11" s="129"/>
      <c r="G11" s="129"/>
      <c r="H11" s="129"/>
      <c r="I11" s="131"/>
      <c r="J11" s="129"/>
      <c r="K11" s="129"/>
      <c r="L11" s="104"/>
    </row>
    <row r="12" spans="1:12" ht="12.75">
      <c r="A12" s="118" t="s">
        <v>61</v>
      </c>
      <c r="B12" s="119" t="s">
        <v>108</v>
      </c>
      <c r="C12" s="134"/>
      <c r="D12" s="130"/>
      <c r="E12" s="129"/>
      <c r="F12" s="129"/>
      <c r="G12" s="129"/>
      <c r="H12" s="129"/>
      <c r="I12" s="131"/>
      <c r="J12" s="129"/>
      <c r="K12" s="129"/>
      <c r="L12" s="104"/>
    </row>
    <row r="13" spans="1:12" ht="12.75">
      <c r="A13" s="118"/>
      <c r="B13" s="119"/>
      <c r="C13" s="128"/>
      <c r="D13" s="129"/>
      <c r="E13" s="129"/>
      <c r="F13" s="129"/>
      <c r="G13" s="129"/>
      <c r="H13" s="129"/>
      <c r="I13" s="131"/>
      <c r="J13" s="129"/>
      <c r="K13" s="129"/>
      <c r="L13" s="104"/>
    </row>
    <row r="14" spans="1:12" ht="25.5">
      <c r="A14" s="118" t="s">
        <v>69</v>
      </c>
      <c r="B14" s="119" t="s">
        <v>109</v>
      </c>
      <c r="C14" s="128"/>
      <c r="D14" s="129"/>
      <c r="E14" s="129"/>
      <c r="F14" s="130"/>
      <c r="G14" s="130"/>
      <c r="H14" s="129"/>
      <c r="I14" s="131"/>
      <c r="J14" s="129"/>
      <c r="K14" s="129"/>
      <c r="L14" s="104"/>
    </row>
    <row r="15" spans="1:12" ht="12.75">
      <c r="A15" s="118"/>
      <c r="B15" s="119"/>
      <c r="C15" s="128"/>
      <c r="D15" s="129"/>
      <c r="E15" s="129"/>
      <c r="F15" s="129"/>
      <c r="G15" s="129"/>
      <c r="H15" s="129"/>
      <c r="I15" s="131"/>
      <c r="J15" s="129"/>
      <c r="K15" s="129"/>
      <c r="L15" s="104"/>
    </row>
    <row r="16" spans="1:12" ht="12.75">
      <c r="A16" s="118" t="s">
        <v>110</v>
      </c>
      <c r="B16" s="119" t="s">
        <v>111</v>
      </c>
      <c r="C16" s="128"/>
      <c r="D16" s="129"/>
      <c r="E16" s="129"/>
      <c r="F16" s="129"/>
      <c r="G16" s="129"/>
      <c r="H16" s="130"/>
      <c r="I16" s="135"/>
      <c r="J16" s="129"/>
      <c r="K16" s="129"/>
      <c r="L16" s="104"/>
    </row>
    <row r="17" spans="1:12" ht="12.75">
      <c r="A17" s="118"/>
      <c r="B17" s="136"/>
      <c r="C17" s="128"/>
      <c r="D17" s="129"/>
      <c r="E17" s="129"/>
      <c r="F17" s="129"/>
      <c r="G17" s="129"/>
      <c r="H17" s="129"/>
      <c r="I17" s="131"/>
      <c r="J17" s="129"/>
      <c r="K17" s="129"/>
      <c r="L17" s="104"/>
    </row>
    <row r="18" spans="1:12" ht="12.75">
      <c r="A18" s="137" t="s">
        <v>80</v>
      </c>
      <c r="B18" s="138" t="s">
        <v>112</v>
      </c>
      <c r="C18" s="139"/>
      <c r="D18" s="140"/>
      <c r="E18" s="140"/>
      <c r="F18" s="141"/>
      <c r="G18" s="141"/>
      <c r="H18" s="140"/>
      <c r="I18" s="142"/>
      <c r="J18" s="129"/>
      <c r="K18" s="129"/>
      <c r="L18" s="104"/>
    </row>
    <row r="19" spans="1:12" ht="12.75">
      <c r="A19" s="143"/>
      <c r="B19" s="119"/>
      <c r="C19" s="128"/>
      <c r="D19" s="129"/>
      <c r="E19" s="129"/>
      <c r="F19" s="129"/>
      <c r="G19" s="129"/>
      <c r="H19" s="129"/>
      <c r="I19" s="129"/>
      <c r="J19" s="129"/>
      <c r="K19" s="129"/>
      <c r="L19" s="104"/>
    </row>
    <row r="20" spans="2:12" ht="12.75">
      <c r="B20" s="144"/>
      <c r="C20" s="128"/>
      <c r="D20" s="129"/>
      <c r="E20" s="129"/>
      <c r="F20" s="129"/>
      <c r="G20" s="129"/>
      <c r="H20" s="129"/>
      <c r="I20" s="129"/>
      <c r="J20" s="129"/>
      <c r="K20" s="129"/>
      <c r="L20" s="104"/>
    </row>
    <row r="21" spans="2:12" ht="12.75">
      <c r="B21" s="144"/>
      <c r="C21" s="128"/>
      <c r="D21" s="129"/>
      <c r="E21" s="129"/>
      <c r="F21" s="104"/>
      <c r="G21" s="104"/>
      <c r="H21" s="129"/>
      <c r="I21" s="129"/>
      <c r="J21" s="129"/>
      <c r="K21" s="129"/>
      <c r="L21" s="104"/>
    </row>
    <row r="22" spans="2:12" ht="12.75">
      <c r="B22" s="144"/>
      <c r="C22" s="117"/>
      <c r="D22" s="129"/>
      <c r="E22" s="129"/>
      <c r="F22" s="129"/>
      <c r="G22" s="129"/>
      <c r="H22" s="129"/>
      <c r="I22" s="129"/>
      <c r="J22" s="104"/>
      <c r="K22" s="129"/>
      <c r="L22" s="104"/>
    </row>
    <row r="23" spans="2:12" ht="12.75">
      <c r="B23" s="144"/>
      <c r="C23" s="117"/>
      <c r="D23" s="129"/>
      <c r="E23" s="129"/>
      <c r="F23" s="129"/>
      <c r="G23" s="129"/>
      <c r="H23" s="129"/>
      <c r="I23" s="129"/>
      <c r="J23" s="129"/>
      <c r="K23" s="129"/>
      <c r="L23" s="104"/>
    </row>
    <row r="24" spans="2:12" ht="12.75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2:12" ht="12.75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</sheetData>
  <sheetProtection selectLockedCells="1" selectUnlockedCells="1"/>
  <mergeCells count="7">
    <mergeCell ref="J2:K2"/>
    <mergeCell ref="A1:A2"/>
    <mergeCell ref="B1:B2"/>
    <mergeCell ref="C1:I1"/>
    <mergeCell ref="D2:E2"/>
    <mergeCell ref="F2:G2"/>
    <mergeCell ref="H2:I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</cols>
  <sheetData>
    <row r="1" spans="1:10" ht="13.5" customHeight="1">
      <c r="A1" s="254" t="s">
        <v>102</v>
      </c>
      <c r="B1" s="254"/>
      <c r="C1" s="255" t="s">
        <v>103</v>
      </c>
      <c r="D1" s="255"/>
      <c r="E1" s="255"/>
      <c r="F1" s="255"/>
      <c r="G1" s="255"/>
      <c r="H1" s="255"/>
      <c r="I1" s="255"/>
      <c r="J1" s="255"/>
    </row>
    <row r="2" spans="1:11" ht="14.25" customHeight="1">
      <c r="A2" s="254"/>
      <c r="B2" s="254"/>
      <c r="C2" s="256">
        <v>15</v>
      </c>
      <c r="D2" s="256"/>
      <c r="E2" s="257">
        <v>30</v>
      </c>
      <c r="F2" s="257"/>
      <c r="G2" s="256">
        <v>45</v>
      </c>
      <c r="H2" s="256"/>
      <c r="I2" s="256">
        <v>60</v>
      </c>
      <c r="J2" s="256"/>
      <c r="K2" s="145"/>
    </row>
    <row r="3" spans="1:11" ht="12.75">
      <c r="A3" s="146"/>
      <c r="B3" s="147"/>
      <c r="C3" s="148"/>
      <c r="D3" s="149"/>
      <c r="E3" s="150"/>
      <c r="F3" s="151"/>
      <c r="G3" s="152"/>
      <c r="H3" s="136"/>
      <c r="I3" s="152"/>
      <c r="J3" s="136"/>
      <c r="K3" s="145"/>
    </row>
    <row r="4" spans="1:11" ht="38.25">
      <c r="A4" s="146" t="s">
        <v>8</v>
      </c>
      <c r="B4" s="153" t="s">
        <v>113</v>
      </c>
      <c r="C4" s="154"/>
      <c r="D4" s="155"/>
      <c r="E4" s="156"/>
      <c r="F4" s="157"/>
      <c r="G4" s="156"/>
      <c r="H4" s="156"/>
      <c r="I4" s="158"/>
      <c r="J4" s="159"/>
      <c r="K4" s="145"/>
    </row>
    <row r="5" spans="1:10" ht="12.75">
      <c r="A5" s="146"/>
      <c r="B5" s="153"/>
      <c r="C5" s="160"/>
      <c r="D5" s="161"/>
      <c r="E5" s="162"/>
      <c r="F5" s="161"/>
      <c r="G5" s="162"/>
      <c r="H5" s="162"/>
      <c r="I5" s="163"/>
      <c r="J5" s="164"/>
    </row>
    <row r="6" spans="1:10" ht="38.25">
      <c r="A6" s="146" t="s">
        <v>16</v>
      </c>
      <c r="B6" s="153" t="s">
        <v>114</v>
      </c>
      <c r="C6" s="160"/>
      <c r="D6" s="162"/>
      <c r="E6" s="165"/>
      <c r="F6" s="165"/>
      <c r="G6" s="165"/>
      <c r="H6" s="165"/>
      <c r="I6" s="163"/>
      <c r="J6" s="164"/>
    </row>
    <row r="7" spans="1:10" ht="12.75">
      <c r="A7" s="166"/>
      <c r="B7" s="167"/>
      <c r="C7" s="168"/>
      <c r="D7" s="169"/>
      <c r="E7" s="170"/>
      <c r="F7" s="171"/>
      <c r="G7" s="169"/>
      <c r="H7" s="169"/>
      <c r="I7" s="172"/>
      <c r="J7" s="173"/>
    </row>
    <row r="8" spans="1:10" ht="12.75">
      <c r="A8" s="146" t="s">
        <v>21</v>
      </c>
      <c r="B8" s="153" t="s">
        <v>115</v>
      </c>
      <c r="C8" s="174"/>
      <c r="D8" s="175"/>
      <c r="E8" s="172"/>
      <c r="F8" s="169"/>
      <c r="G8" s="169"/>
      <c r="H8" s="176"/>
      <c r="I8" s="169"/>
      <c r="J8" s="173"/>
    </row>
    <row r="9" spans="1:11" ht="12.75">
      <c r="A9" s="166"/>
      <c r="B9" s="177"/>
      <c r="C9" s="178"/>
      <c r="D9" s="179"/>
      <c r="E9" s="172"/>
      <c r="F9" s="169"/>
      <c r="G9" s="180"/>
      <c r="H9" s="169"/>
      <c r="I9" s="172"/>
      <c r="J9" s="170"/>
      <c r="K9" s="145"/>
    </row>
    <row r="10" spans="1:11" ht="12.75">
      <c r="A10" s="146" t="s">
        <v>37</v>
      </c>
      <c r="B10" s="181" t="s">
        <v>116</v>
      </c>
      <c r="C10" s="182"/>
      <c r="D10" s="179"/>
      <c r="E10" s="172"/>
      <c r="F10" s="176"/>
      <c r="G10" s="165"/>
      <c r="H10" s="165"/>
      <c r="I10" s="172"/>
      <c r="J10" s="170"/>
      <c r="K10" s="145"/>
    </row>
    <row r="11" spans="1:11" ht="12.75">
      <c r="A11" s="146"/>
      <c r="B11" s="183"/>
      <c r="C11" s="184"/>
      <c r="D11" s="176"/>
      <c r="E11" s="169"/>
      <c r="F11" s="176"/>
      <c r="G11" s="169"/>
      <c r="H11" s="169"/>
      <c r="I11" s="172"/>
      <c r="J11" s="170"/>
      <c r="K11" s="145"/>
    </row>
    <row r="12" spans="1:11" ht="12.75">
      <c r="A12" s="166"/>
      <c r="B12" s="177"/>
      <c r="C12" s="170"/>
      <c r="D12" s="176"/>
      <c r="E12" s="169"/>
      <c r="F12" s="176"/>
      <c r="G12" s="169"/>
      <c r="H12" s="169"/>
      <c r="I12" s="172"/>
      <c r="J12" s="170"/>
      <c r="K12" s="145"/>
    </row>
    <row r="13" spans="1:11" ht="25.5">
      <c r="A13" s="146" t="s">
        <v>61</v>
      </c>
      <c r="B13" s="183" t="s">
        <v>117</v>
      </c>
      <c r="C13" s="165"/>
      <c r="D13" s="155"/>
      <c r="E13" s="165"/>
      <c r="F13" s="155"/>
      <c r="G13" s="185"/>
      <c r="H13" s="169"/>
      <c r="I13" s="172"/>
      <c r="J13" s="170"/>
      <c r="K13" s="145"/>
    </row>
    <row r="14" spans="1:11" ht="12.75">
      <c r="A14" s="146"/>
      <c r="B14" s="153"/>
      <c r="C14" s="168"/>
      <c r="D14" s="176"/>
      <c r="E14" s="169"/>
      <c r="F14" s="176"/>
      <c r="G14" s="169"/>
      <c r="H14" s="169"/>
      <c r="I14" s="172"/>
      <c r="J14" s="170"/>
      <c r="K14" s="145"/>
    </row>
    <row r="15" spans="1:10" ht="12.75">
      <c r="A15" s="146" t="s">
        <v>69</v>
      </c>
      <c r="B15" s="183" t="s">
        <v>118</v>
      </c>
      <c r="C15" s="170"/>
      <c r="D15" s="176"/>
      <c r="E15" s="169"/>
      <c r="F15" s="176"/>
      <c r="G15" s="165"/>
      <c r="H15" s="165"/>
      <c r="I15" s="172"/>
      <c r="J15" s="173"/>
    </row>
    <row r="16" spans="1:11" ht="12.75">
      <c r="A16" s="146"/>
      <c r="B16" s="186"/>
      <c r="C16" s="187"/>
      <c r="D16" s="188"/>
      <c r="E16" s="189"/>
      <c r="F16" s="188"/>
      <c r="G16" s="189"/>
      <c r="H16" s="189"/>
      <c r="I16" s="190"/>
      <c r="J16" s="191"/>
      <c r="K16" s="145"/>
    </row>
    <row r="17" spans="1:11" ht="12.75">
      <c r="A17" s="146" t="s">
        <v>80</v>
      </c>
      <c r="B17" s="183" t="s">
        <v>111</v>
      </c>
      <c r="C17" s="187"/>
      <c r="D17" s="188"/>
      <c r="E17" s="189"/>
      <c r="F17" s="188"/>
      <c r="G17" s="192"/>
      <c r="H17" s="192"/>
      <c r="I17" s="193"/>
      <c r="J17" s="194"/>
      <c r="K17" s="145"/>
    </row>
    <row r="18" spans="1:11" ht="12.75">
      <c r="A18" s="146"/>
      <c r="B18" s="183"/>
      <c r="C18" s="187"/>
      <c r="D18" s="188"/>
      <c r="E18" s="189"/>
      <c r="F18" s="188"/>
      <c r="G18" s="189"/>
      <c r="H18" s="189"/>
      <c r="I18" s="190"/>
      <c r="J18" s="195"/>
      <c r="K18" s="171"/>
    </row>
    <row r="19" spans="1:11" ht="12.75">
      <c r="A19" s="146"/>
      <c r="B19" s="183"/>
      <c r="C19" s="187"/>
      <c r="D19" s="188"/>
      <c r="E19" s="189"/>
      <c r="F19" s="188"/>
      <c r="G19" s="189"/>
      <c r="H19" s="189"/>
      <c r="K19" s="145"/>
    </row>
    <row r="20" spans="1:11" ht="12.75">
      <c r="A20" s="146" t="s">
        <v>91</v>
      </c>
      <c r="B20" s="153" t="s">
        <v>112</v>
      </c>
      <c r="C20" s="196"/>
      <c r="D20" s="197"/>
      <c r="I20" s="190"/>
      <c r="J20" s="191"/>
      <c r="K20" s="145"/>
    </row>
    <row r="21" spans="1:11" ht="12.75">
      <c r="A21" s="198"/>
      <c r="B21" s="199"/>
      <c r="C21" s="191"/>
      <c r="D21" s="200"/>
      <c r="E21" s="191"/>
      <c r="F21" s="200"/>
      <c r="G21" s="201"/>
      <c r="H21" s="191"/>
      <c r="I21" s="201"/>
      <c r="J21" s="202"/>
      <c r="K21" s="145"/>
    </row>
    <row r="22" spans="1:8" ht="12.75">
      <c r="A22" s="203"/>
      <c r="C22" s="203"/>
      <c r="E22" s="203"/>
      <c r="H22" s="203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:K22"/>
    </sheetView>
  </sheetViews>
  <sheetFormatPr defaultColWidth="9.140625" defaultRowHeight="12.75"/>
  <cols>
    <col min="2" max="2" width="16.421875" style="0" customWidth="1"/>
  </cols>
  <sheetData>
    <row r="1" spans="1:10" ht="12.75" customHeight="1">
      <c r="A1" s="258" t="s">
        <v>102</v>
      </c>
      <c r="B1" s="258"/>
      <c r="C1" s="259" t="s">
        <v>103</v>
      </c>
      <c r="D1" s="259"/>
      <c r="E1" s="259"/>
      <c r="F1" s="259"/>
      <c r="G1" s="259"/>
      <c r="H1" s="259"/>
      <c r="I1" s="259"/>
      <c r="J1" s="259"/>
    </row>
    <row r="2" spans="1:10" ht="13.5" customHeight="1">
      <c r="A2" s="258"/>
      <c r="B2" s="258"/>
      <c r="C2" s="260">
        <v>30</v>
      </c>
      <c r="D2" s="260"/>
      <c r="E2" s="261">
        <v>60</v>
      </c>
      <c r="F2" s="261"/>
      <c r="G2" s="261">
        <v>90</v>
      </c>
      <c r="H2" s="261"/>
      <c r="I2" s="262">
        <v>120</v>
      </c>
      <c r="J2" s="262"/>
    </row>
    <row r="3" spans="1:10" ht="12.75">
      <c r="A3" s="204"/>
      <c r="B3" s="205"/>
      <c r="C3" s="206"/>
      <c r="D3" s="149"/>
      <c r="E3" s="136"/>
      <c r="F3" s="149"/>
      <c r="G3" s="136"/>
      <c r="H3" s="136"/>
      <c r="I3" s="152"/>
      <c r="J3" s="207"/>
    </row>
    <row r="4" spans="1:10" ht="25.5">
      <c r="A4" s="146" t="s">
        <v>8</v>
      </c>
      <c r="B4" s="119" t="s">
        <v>113</v>
      </c>
      <c r="C4" s="208"/>
      <c r="D4" s="155"/>
      <c r="E4" s="159"/>
      <c r="F4" s="157"/>
      <c r="G4" s="159"/>
      <c r="H4" s="159"/>
      <c r="I4" s="158"/>
      <c r="J4" s="209"/>
    </row>
    <row r="5" spans="1:10" ht="12.75">
      <c r="A5" s="146"/>
      <c r="B5" s="119"/>
      <c r="C5" s="210"/>
      <c r="D5" s="161"/>
      <c r="E5" s="211"/>
      <c r="F5" s="161"/>
      <c r="G5" s="211"/>
      <c r="H5" s="211"/>
      <c r="I5" s="163"/>
      <c r="J5" s="212"/>
    </row>
    <row r="6" spans="1:10" ht="12.75">
      <c r="A6" s="146" t="s">
        <v>16</v>
      </c>
      <c r="B6" s="119" t="s">
        <v>105</v>
      </c>
      <c r="C6" s="210"/>
      <c r="D6" s="211"/>
      <c r="E6" s="213"/>
      <c r="F6" s="213"/>
      <c r="G6" s="170"/>
      <c r="H6" s="170"/>
      <c r="I6" s="163"/>
      <c r="J6" s="212"/>
    </row>
    <row r="7" spans="1:10" ht="12.75">
      <c r="A7" s="166"/>
      <c r="B7" s="214"/>
      <c r="C7" s="215"/>
      <c r="D7" s="170"/>
      <c r="E7" s="170"/>
      <c r="F7" s="216"/>
      <c r="G7" s="170"/>
      <c r="H7" s="170"/>
      <c r="I7" s="172"/>
      <c r="J7" s="217"/>
    </row>
    <row r="8" spans="1:10" ht="12.75">
      <c r="A8" s="146" t="s">
        <v>21</v>
      </c>
      <c r="B8" s="119" t="s">
        <v>115</v>
      </c>
      <c r="C8" s="206"/>
      <c r="D8" s="136"/>
      <c r="E8" s="172"/>
      <c r="F8" s="170"/>
      <c r="G8" s="213"/>
      <c r="H8" s="155"/>
      <c r="I8" s="170"/>
      <c r="J8" s="217"/>
    </row>
    <row r="9" spans="1:10" ht="12.75">
      <c r="A9" s="166"/>
      <c r="B9" s="214"/>
      <c r="C9" s="206"/>
      <c r="D9" s="216"/>
      <c r="E9" s="172"/>
      <c r="F9" s="170"/>
      <c r="G9" s="136"/>
      <c r="H9" s="170"/>
      <c r="I9" s="172"/>
      <c r="J9" s="217"/>
    </row>
    <row r="10" spans="1:10" ht="25.5">
      <c r="A10" s="146" t="s">
        <v>37</v>
      </c>
      <c r="B10" s="119" t="s">
        <v>117</v>
      </c>
      <c r="C10" s="206"/>
      <c r="D10" s="216"/>
      <c r="E10" s="193"/>
      <c r="F10" s="155"/>
      <c r="G10" s="213"/>
      <c r="H10" s="213"/>
      <c r="I10" s="172"/>
      <c r="J10" s="217"/>
    </row>
    <row r="11" spans="1:10" ht="12.75">
      <c r="A11" s="166"/>
      <c r="B11" s="214"/>
      <c r="C11" s="215"/>
      <c r="D11" s="176"/>
      <c r="E11" s="170"/>
      <c r="F11" s="176"/>
      <c r="G11" s="170"/>
      <c r="H11" s="170"/>
      <c r="I11" s="172"/>
      <c r="J11" s="217"/>
    </row>
    <row r="12" spans="1:10" ht="12.75">
      <c r="A12" s="146" t="s">
        <v>61</v>
      </c>
      <c r="B12" s="218" t="s">
        <v>118</v>
      </c>
      <c r="C12" s="208"/>
      <c r="D12" s="155"/>
      <c r="E12" s="170"/>
      <c r="F12" s="176"/>
      <c r="G12" s="136"/>
      <c r="H12" s="170"/>
      <c r="I12" s="172"/>
      <c r="J12" s="217"/>
    </row>
    <row r="13" spans="1:10" ht="12.75">
      <c r="A13" s="146"/>
      <c r="B13" s="218"/>
      <c r="C13" s="215"/>
      <c r="D13" s="176"/>
      <c r="E13" s="170"/>
      <c r="F13" s="176"/>
      <c r="G13" s="136"/>
      <c r="H13" s="170"/>
      <c r="I13" s="172"/>
      <c r="J13" s="217"/>
    </row>
    <row r="14" spans="1:10" ht="12.75">
      <c r="A14" s="146"/>
      <c r="B14" s="119"/>
      <c r="C14" s="215"/>
      <c r="D14" s="176"/>
      <c r="E14" s="170"/>
      <c r="F14" s="176"/>
      <c r="G14" s="170"/>
      <c r="H14" s="170"/>
      <c r="I14" s="172"/>
      <c r="J14" s="217"/>
    </row>
    <row r="15" spans="1:10" ht="12.75">
      <c r="A15" s="146" t="s">
        <v>69</v>
      </c>
      <c r="B15" s="119" t="s">
        <v>119</v>
      </c>
      <c r="C15" s="215"/>
      <c r="D15" s="176"/>
      <c r="E15" s="170"/>
      <c r="F15" s="176"/>
      <c r="G15" s="170"/>
      <c r="H15" s="170"/>
      <c r="I15" s="193"/>
      <c r="J15" s="219"/>
    </row>
    <row r="16" spans="1:10" ht="12.75">
      <c r="A16" s="146"/>
      <c r="B16" s="119"/>
      <c r="C16" s="215"/>
      <c r="D16" s="176"/>
      <c r="E16" s="170"/>
      <c r="F16" s="176"/>
      <c r="G16" s="170"/>
      <c r="H16" s="170"/>
      <c r="I16" s="172"/>
      <c r="J16" s="217"/>
    </row>
    <row r="17" spans="1:15" ht="12.75">
      <c r="A17" s="146"/>
      <c r="B17" s="119"/>
      <c r="C17" s="206"/>
      <c r="D17" s="176"/>
      <c r="E17" s="170"/>
      <c r="F17" s="176"/>
      <c r="G17" s="170"/>
      <c r="H17" s="170"/>
      <c r="I17" s="172"/>
      <c r="J17" s="217"/>
      <c r="M17" s="112"/>
      <c r="N17" s="112"/>
      <c r="O17" s="112"/>
    </row>
    <row r="18" spans="1:15" ht="12.75">
      <c r="A18" s="146" t="s">
        <v>80</v>
      </c>
      <c r="B18" s="119" t="s">
        <v>111</v>
      </c>
      <c r="C18" s="206"/>
      <c r="D18" s="176"/>
      <c r="E18" s="170"/>
      <c r="F18" s="176"/>
      <c r="G18" s="170"/>
      <c r="H18" s="170"/>
      <c r="I18" s="193"/>
      <c r="J18" s="219"/>
      <c r="M18" s="112"/>
      <c r="N18" s="112"/>
      <c r="O18" s="112"/>
    </row>
    <row r="19" spans="1:15" ht="12.75">
      <c r="A19" s="146"/>
      <c r="B19" s="119"/>
      <c r="C19" s="206"/>
      <c r="D19" s="176"/>
      <c r="E19" s="170"/>
      <c r="F19" s="176"/>
      <c r="G19" s="170"/>
      <c r="H19" s="170"/>
      <c r="I19" s="172"/>
      <c r="J19" s="217"/>
      <c r="M19" s="112"/>
      <c r="N19" s="112"/>
      <c r="O19" s="112"/>
    </row>
    <row r="20" spans="1:10" ht="12.75">
      <c r="A20" s="146"/>
      <c r="B20" s="119"/>
      <c r="C20" s="206"/>
      <c r="D20" s="176"/>
      <c r="E20" s="170"/>
      <c r="F20" s="176"/>
      <c r="G20" s="170"/>
      <c r="H20" s="170"/>
      <c r="I20" s="216"/>
      <c r="J20" s="220"/>
    </row>
    <row r="21" spans="1:10" ht="12.75">
      <c r="A21" s="146" t="s">
        <v>91</v>
      </c>
      <c r="B21" s="119" t="s">
        <v>112</v>
      </c>
      <c r="C21" s="215"/>
      <c r="D21" s="176"/>
      <c r="E21" s="221"/>
      <c r="F21" s="221"/>
      <c r="G21" s="222"/>
      <c r="H21" s="222"/>
      <c r="I21" s="172"/>
      <c r="J21" s="217"/>
    </row>
    <row r="22" spans="1:10" ht="12.75">
      <c r="A22" s="223"/>
      <c r="B22" s="224"/>
      <c r="C22" s="225"/>
      <c r="D22" s="226"/>
      <c r="E22" s="227"/>
      <c r="F22" s="226"/>
      <c r="G22" s="227"/>
      <c r="H22" s="227"/>
      <c r="I22" s="228"/>
      <c r="J22" s="229"/>
    </row>
  </sheetData>
  <sheetProtection selectLockedCells="1" selectUnlockedCells="1"/>
  <mergeCells count="6">
    <mergeCell ref="A1:B2"/>
    <mergeCell ref="C1:J1"/>
    <mergeCell ref="C2:D2"/>
    <mergeCell ref="E2:F2"/>
    <mergeCell ref="G2:H2"/>
    <mergeCell ref="I2:J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A1:K23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Maira de Azevedo Oliveira</cp:lastModifiedBy>
  <cp:lastPrinted>2021-05-02T01:35:19Z</cp:lastPrinted>
  <dcterms:modified xsi:type="dcterms:W3CDTF">2021-06-02T13:10:30Z</dcterms:modified>
  <cp:category/>
  <cp:version/>
  <cp:contentType/>
  <cp:contentStatus/>
</cp:coreProperties>
</file>