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80" windowWidth="16380" windowHeight="5010" activeTab="0"/>
  </bookViews>
  <sheets>
    <sheet name="PLANILHA" sheetId="1" r:id="rId1"/>
    <sheet name="Composição do item 06115001-E" sheetId="2" r:id="rId2"/>
    <sheet name="Plan1" sheetId="3" r:id="rId3"/>
    <sheet name="Plan2" sheetId="4" r:id="rId4"/>
    <sheet name="Plan3" sheetId="5" r:id="rId5"/>
    <sheet name="Plan4" sheetId="6" r:id="rId6"/>
  </sheets>
  <definedNames>
    <definedName name="_xlnm.Print_Area" localSheetId="0">'PLANILHA'!$A$1:$I$53</definedName>
    <definedName name="_xlnm.Print_Titles" localSheetId="0">'PLANILHA'!$3:$11</definedName>
  </definedNames>
  <calcPr fullCalcOnLoad="1"/>
</workbook>
</file>

<file path=xl/sharedStrings.xml><?xml version="1.0" encoding="utf-8"?>
<sst xmlns="http://schemas.openxmlformats.org/spreadsheetml/2006/main" count="274" uniqueCount="191">
  <si>
    <t>Item</t>
  </si>
  <si>
    <t>Código</t>
  </si>
  <si>
    <t>Descrição</t>
  </si>
  <si>
    <t>Unidade</t>
  </si>
  <si>
    <t>Quantidade</t>
  </si>
  <si>
    <t>R$ Unitário</t>
  </si>
  <si>
    <t>R$</t>
  </si>
  <si>
    <t>1.0</t>
  </si>
  <si>
    <t>1.01</t>
  </si>
  <si>
    <t>M2</t>
  </si>
  <si>
    <t>Memorial</t>
  </si>
  <si>
    <t>Mês/Ano de referência: 11/2016</t>
  </si>
  <si>
    <t>Seq.</t>
  </si>
  <si>
    <t>Tipo</t>
  </si>
  <si>
    <t>%</t>
  </si>
  <si>
    <t>Unitário</t>
  </si>
  <si>
    <t>Valor</t>
  </si>
  <si>
    <t>PAVIMENTAÇÃO C/SOLO-CIM. (TEOR DE CIM. 7,5%, EM PESO)</t>
  </si>
  <si>
    <t>M3</t>
  </si>
  <si>
    <t>CIMENTO PORTLAND CP-II-32 (SACO DE 50KG)</t>
  </si>
  <si>
    <t>M</t>
  </si>
  <si>
    <t>KG</t>
  </si>
  <si>
    <t>PINHO DE TERCEIRA, PECA 3"x3"</t>
  </si>
  <si>
    <t>ENERGIA ELETR. TIPO COMERCIAL</t>
  </si>
  <si>
    <t>KWH</t>
  </si>
  <si>
    <t>BETONEIRA ELETR. 320L, MISTURA</t>
  </si>
  <si>
    <t>E</t>
  </si>
  <si>
    <t>H</t>
  </si>
  <si>
    <t>LABORATORISTA DE SOLOS A</t>
  </si>
  <si>
    <t>O</t>
  </si>
  <si>
    <t>SERVENTE</t>
  </si>
  <si>
    <t>CAMINHAO BASCUL. NO TOCO, 4M3 (</t>
  </si>
  <si>
    <t>CAMINHAO TANQUE 6000L (CP)</t>
  </si>
  <si>
    <t>ROLO COMPACT. 5 A 10T 58,5CV (C</t>
  </si>
  <si>
    <t>06.115.001-E</t>
  </si>
  <si>
    <t>Composição do item 06.115.001-E</t>
  </si>
  <si>
    <t>2.0</t>
  </si>
  <si>
    <t>Serviços Preliminares</t>
  </si>
  <si>
    <t>3.0</t>
  </si>
  <si>
    <t>Pintura</t>
  </si>
  <si>
    <t>TOTAL COM BDI</t>
  </si>
  <si>
    <t>4.0</t>
  </si>
  <si>
    <t>5.0</t>
  </si>
  <si>
    <t>6.0</t>
  </si>
  <si>
    <t>ITEM  / DESCRIÇÃO</t>
  </si>
  <si>
    <t>DIAS</t>
  </si>
  <si>
    <t>SERVIÇOS PRELIMINARES E DIVERSOS</t>
  </si>
  <si>
    <t>ESQUADRIAS</t>
  </si>
  <si>
    <t>REVESTIMENTOS</t>
  </si>
  <si>
    <t>7.0</t>
  </si>
  <si>
    <t>PINTURA</t>
  </si>
  <si>
    <t>DIVISÓRIAS</t>
  </si>
  <si>
    <t>ESTRUTURA</t>
  </si>
  <si>
    <t>8.0</t>
  </si>
  <si>
    <t>SERVIÇOS PRELIMINARES</t>
  </si>
  <si>
    <t>COBERTURA</t>
  </si>
  <si>
    <t>APARELHOS E INSTALAÇÕES SANITÁRIOS</t>
  </si>
  <si>
    <t>02.020.0001-A</t>
  </si>
  <si>
    <t xml:space="preserve">TOTAL </t>
  </si>
  <si>
    <t>1.1</t>
  </si>
  <si>
    <t>1.2</t>
  </si>
  <si>
    <t>1.3</t>
  </si>
  <si>
    <t>PLACA DE IDENTIFICACAO DE OBRA PÚBLICA,INCLUSIVE PINTURA E SUPORTES DE MADEIRA.FORNECIMENTO E COLOCAÇÃO</t>
  </si>
  <si>
    <t>ALVENARIA</t>
  </si>
  <si>
    <t>2m x 3m</t>
  </si>
  <si>
    <t>MARCACAO DE QUADRA DE ESPORTE OU VAGA DE GARAGEM COM TINTA ACRILICA PROPRIA PARA PINTURA DE PISOS,COM UTILIZACAO DE SELADOR E SOLVENTE PROPRIO E FITA CREPE COMO LIMITADOR DE LINHAS,MEDIDA PELA AREA REAL DE PINTURA</t>
  </si>
  <si>
    <t>17.040.0021-A</t>
  </si>
  <si>
    <t>17.040.0024-A</t>
  </si>
  <si>
    <t>PINTURA DE PISO CIMENTADO LISO COM TINTA 100% ACRILICA,INCLUSIVE LIXAMENTO,LIMPEZA E TRES DEMAOS DE ACABAMENTO APLICADAS A ROLO DE LA,DILUICAO EM AGUA A 20%</t>
  </si>
  <si>
    <t>PAR</t>
  </si>
  <si>
    <t>1 par</t>
  </si>
  <si>
    <t xml:space="preserve">PINTURA </t>
  </si>
  <si>
    <t>60 DIAS</t>
  </si>
  <si>
    <t>90 DIAS</t>
  </si>
  <si>
    <t>120 DIAS</t>
  </si>
  <si>
    <t>TOTAL</t>
  </si>
  <si>
    <t>APÓS A DATA DE AUTORIZAÇÃO DE INÍCIO DOS SERVIÇOS</t>
  </si>
  <si>
    <t xml:space="preserve"> </t>
  </si>
  <si>
    <t>15 DIAS</t>
  </si>
  <si>
    <t>BDI (22,23%)</t>
  </si>
  <si>
    <t>Revestimento</t>
  </si>
  <si>
    <t>13.002.0011-B</t>
  </si>
  <si>
    <t>REVESTIMENTO EXTERNO,DE UMA VEZ,COM ARGAMASSA DE CIMENTO,SAIBRO MACIO E AREIA FINA,NO TRAÇO 1:3:3,COM ESPESSURA DE 2,5CM,INCLUSIVE CHAPISCO DE CIMENTO E AREIA,NO TRACO 1:3,COM ESPESSURA DE 9MM</t>
  </si>
  <si>
    <t>ALAMBRADO DE TELA DE ARAME GALVANIZADO FIO Nº12,MALHA LOSANGO DE 7,5CM,COM ALTURA DE 2,00M MAIS 0,30M DE ABA INCLINADA A45º.ESTA ESTRUTURA FORMADA DE TUBOS ACO GALVANIZADO DE 1.1/4",HORIZONTAIS E VERTICAIS,SENDO OS HORIZONTAIS UM A 0,15M DOCHAO E O OUTRO DISTANTE 2,00M DESTE,OS VERTICAIS A CADA 2,00M,INCLUSIVE PORTOES E FERRAGENS,EXCL.PINTURA.FORN.E COLOC.</t>
  </si>
  <si>
    <t>09.015.0030-A</t>
  </si>
  <si>
    <t>17.018.0080-A</t>
  </si>
  <si>
    <t>PINTURA COM TINTA LATEX,CLASSIFICACAO STANDARD (NBR 15079),PARA EXTERIOR,INCLUSIVE LIXAMENTOS,LIMPEZA,UMA DEMAO DE SELADOR ACRÍLICO E DUAS DEMÃOS DE ACABAMENTO</t>
  </si>
  <si>
    <t>TRAVE DESMONTAVEL PARA FUTEBOL DE SALAO,EM TUBO DE FERRO GALVANIZADO E BUCHAS.FORNECIMENTO</t>
  </si>
  <si>
    <t>18.200.0004-A</t>
  </si>
  <si>
    <t>13.301.0500-A</t>
  </si>
  <si>
    <t>4.1</t>
  </si>
  <si>
    <t>02.001.0003-A</t>
  </si>
  <si>
    <t>TAPUME DE VEDACAO OU PROTECAO,EXECUTADO COM CHAPAS DE MADEIRA COMPENSADA,RESINADA,LISA,DE COLAGEM FENOLICA,A PROVA D'AGUA,COM 2,20X1,10M E 10MM DE ESPESSURA,PREGADAS EM PECAS DE MADEIRA DE 3¬ DE 3"X3" HORIZONTAIS E VERTICAIS A CADA 1,22M,EXCLUSIVE PINTURA,COM REAPROVEITAMENTO 10 VEZES DE TODAS AS PECAS DE MADEIRA</t>
  </si>
  <si>
    <t>perímetro: (20m +20m +34 m+34m ) x altura: 2,20m</t>
  </si>
  <si>
    <t>BARRACAO DE OBRA EM CHAPA DE COMPENSADO DE 6MM DE ESPESSURA,RESINADA,SIMPLES,REAPROVEITAMENTO DE 2 VEZES,PISO EM CIMENTADO,COBERTURA COM TELHAS DE FIBROCIMENTO SEM AMIANTO,ESPESSURA 6MM,INCLUSIVE INSTALACOES</t>
  </si>
  <si>
    <t>02.004.0010-A</t>
  </si>
  <si>
    <t>15m²</t>
  </si>
  <si>
    <t>DEMOLICAO MANUAL DE ALVENARIA DE BLOCOS DE CONCRETO,INCLUSIVE EMPILHAMENTO DENTRO DO CANTEIRO DE SERVICO</t>
  </si>
  <si>
    <t>05.001.0025-A</t>
  </si>
  <si>
    <t>UN</t>
  </si>
  <si>
    <t>Acessórios da quadra</t>
  </si>
  <si>
    <t>18.200.0001-A</t>
  </si>
  <si>
    <t>TABELA DE BASQUETE EM COMPENSADO NAVAL,TAMANHO OFICIAL,COM ARO E REDE.FORNECIMENTO E COLOCACAO</t>
  </si>
  <si>
    <t xml:space="preserve">largura: 0,05m x perímetro: (2 x 24,50m) + (3 x 13,6m)+( 4x 9m) + (2 x 15m ) +( 4x6m)+( 4x 6,4m) +( 2 x 4,3m)+( 5,6 x 4m) + (2 x 3,6m) = 0,05m x 500,18m </t>
  </si>
  <si>
    <t>POSTE PARA VOLEIBOL EM TUBO DE FERRO GALVANIZADO,COM CATRACAE BUCHAS.FORNECIMENTO</t>
  </si>
  <si>
    <t>18.200.0002-A</t>
  </si>
  <si>
    <t>18.200.0003-A</t>
  </si>
  <si>
    <t>REDE DE VOLEIBOL OFICIAL COM CABO DE ACO.FORNECIMENTO</t>
  </si>
  <si>
    <t>RECOMPOSICAO DE PISO CIMENTADO,COM ARGAMASSA DE CIMENTO E AREIA, NO TRACO 1:3, COM 2CM DE ESPESSURA, EXCLUSIVE BASE  DE CONCRETO</t>
  </si>
  <si>
    <t>LIMPEZA DE PISOS CIMENTADOS</t>
  </si>
  <si>
    <t>05.001.0360-A</t>
  </si>
  <si>
    <t>Estrutura metalica para cobertura de quadra ou galpao, compreendendo vigas trelicadas compostas de membros soldados em perfil U de chapa dobrada nos banzos superior, inferior, montantes e diagonais, com perfil I 10" nas colunas e trecas em perfil U enrigecidos, aco USI SAC 41, parafusos com cabeca sextavada, porcas em aco carbono e tirante de 1/2" incluindo luva para fixacao. Para coberturas com vao maximo de 16m. Fornecimento de todos os materiais incluindo transporte e montagem.(desonerado)</t>
  </si>
  <si>
    <t>ESTRUTURA METÁLICA PARA COBERTURA DE QUADRA OU GALPÃO, COMPREENDENDO VIGAS TRELIÇADAS COMPOSTAS DE MEMBROS SOLDADOS EM PERFIL U DE CHAPA DOBRADA NOS BANZOS SUPERIOR, INFERIOR, MONTANTES E DIAGONAIS, COM PERFIL I 10" NAS COLUNAS E TERÇAS EM U ENRIGECIDOS, AÇO USI SAC 41, PARAFUSOS COM CABEÇA SEXTAVADA, PORCAS EM AÇO CARBONO E TIRANTE DE 1/2" INCLUINDO LUVA PARA FIXAÇÃO. PARA COBERTURAS COM VÃO MÁXIMO DE 16 M. FORNECIMENTO DE TODOS OS MATERIAIS INCLUINDO TRANSPORTE E MONTAGEM (DESONERADO)</t>
  </si>
  <si>
    <t>ENCARREGADO GERAL COM ENCARGOS COMPLEMENTARES</t>
  </si>
  <si>
    <t>1.6</t>
  </si>
  <si>
    <t>1.7</t>
  </si>
  <si>
    <t>1.8</t>
  </si>
  <si>
    <t>5.1</t>
  </si>
  <si>
    <t>BANCO DE CONCRETO APARENTE,C/45CM DE LARGURA E 10CM DE ESPESSURA,SOBRE DOIS APOIOS DO MESMO MATERIAL,C/SECAO DE 10X30CM</t>
  </si>
  <si>
    <t>09.012.0002-A</t>
  </si>
  <si>
    <t>3,9m +3,9m +3,9m</t>
  </si>
  <si>
    <t xml:space="preserve"> EMOP, Sinapi e SCO- Ano referência :03/2021</t>
  </si>
  <si>
    <t>220 horas/mês x 3 meses</t>
  </si>
  <si>
    <t>ESTRUTURA PARA BASQUETE,DE FERRO GALVANIZADO PINTADO,FIXA,COM AVANCO LIVRE DE 1,30M,COM TABELAS DE COMPENSADO NAVAL,AROSE REDES,EXCLUSIVE FURACAO DE PISO.FORNECIMENTO E COLOCACAO</t>
  </si>
  <si>
    <t>18.200.0015-A</t>
  </si>
  <si>
    <t>DEMOLICAO MANUAL DE CONCRETO ARMADO COMPREENDENDO PILARES,VIGAS E LAJES,EM ESTRUTURA APRESENTANDO POSICAO ESPECIAL,INCLUSIVE EMPILHAMENTO LATERAL DENTRO DO CANTEIRO</t>
  </si>
  <si>
    <t>05.001.0002-B</t>
  </si>
  <si>
    <t>1.9</t>
  </si>
  <si>
    <t xml:space="preserve">Mureta:  (1,7m +3m) x 2un x 1m x 0,15m </t>
  </si>
  <si>
    <t>pilares existentes: (1m x 0,25m x 0,5m x 12un) + Sapatas existentes: (0,8m x 0,8m x 0,8m x 12un)</t>
  </si>
  <si>
    <t>05.001.0016-A</t>
  </si>
  <si>
    <t>DEMOLIÇÃO MANUAL DE PISO CIMENTADO,EXCLUSIVE A BASE DE CONCRETO,INCLUSIVE EMPILHAMENTO LATERAL DENTRO DO CANTEIRO DE SERVIÇO</t>
  </si>
  <si>
    <t>1.10</t>
  </si>
  <si>
    <t>5.2</t>
  </si>
  <si>
    <t>Alvenaria</t>
  </si>
  <si>
    <t>12.005.0010-A</t>
  </si>
  <si>
    <t>ALVENARIA DE BLOCOS DE CONCRETO 10X20X40CM,ASSENTES COM ARGAMASSA DE CIMENTO E AREIA,NO TRACO 1:8,EM PAREDES DE 0,10M DEESPESSURA,DE SUPERFICIE CORRIDA,ATE 3,00M DE ALTURA E MEDIDAPELA AREA REAL</t>
  </si>
  <si>
    <t xml:space="preserve"> (1,7m +3m) x 2un x 1,0m + mureta para revestir pilares: (1,77m +1,77m +0,5m) x 1m x 2 um</t>
  </si>
  <si>
    <t>CARGA E DESCARGA MANUAL DE ANDAIME TUBULAR,INCLUSIVE TEMPO DE ESPERA DO CAMINHÃO,CONSIDERANDO-SE A ÁREA DE PROJEÇÃO VERTICAL</t>
  </si>
  <si>
    <t>04.021.0010-A</t>
  </si>
  <si>
    <t>M2XKM</t>
  </si>
  <si>
    <t>TRANSPORTE DE ANDAIME TUBULAR,CONSIDERANDO-SE A ÁREA DE PROJEÇÃO VERTICAL DO ANDAIME,EXCLUSIVE CARGA,DESCARGA E TEMPO DE ESPERA DO CAMINHÃO (VIDE ITEM 04.021.0010)</t>
  </si>
  <si>
    <t>04.020.0122-A</t>
  </si>
  <si>
    <t>MONTAGEM E DESMONTAGEM DE ANDAIME COM ELEMENTOS TUBULARES,CONSIDERANDO-SE A ÁREA VERTICAL RECOBERTA</t>
  </si>
  <si>
    <t>05.008.0001-A</t>
  </si>
  <si>
    <t>PLATAFORMA OU PASSARELA DE MADEIRA DE 1ª,CONSIDERANDO-SE APROVEITAMENTO DA MADEIRA 60 VEZES,EXCLUSIVE ANDAIME OU OUTRO SUPORTE E MOVIMENTAÇÃO (VIDE ITEM 05.008.0008)</t>
  </si>
  <si>
    <t>05.005.0014-A</t>
  </si>
  <si>
    <t>M2XMÊS</t>
  </si>
  <si>
    <t>ALUGUEL DE ANDAIME COM ELEMENTOS TUBULARES (FACHADEIRO) SOBRE SAPATAS FIXAS, CONSIDERANDO-SE A AREA DA PROJEÇÃO VERTICAL DO ANDAIME E PAGO PELO TEMPO NECESSARIO A SUA UTILIZAÇÃO, EXCLUSIVE TRANSPORTE DOS ELEMENTOS DO ANDAIME ATE A OBRA, PLATAFORMA OU PASSARELA DE PINHO, MONTAGEM E DESMONTAGEM DOS ANDAIMES</t>
  </si>
  <si>
    <t>05.006.0001-B</t>
  </si>
  <si>
    <t>área da quadra: 18,8m x 30,9m  + area da arquibancada: 12,9m x 1,7m</t>
  </si>
  <si>
    <t xml:space="preserve">Reparo nas calçadas: (30,9m +18,8m) x 2 un x 1m  </t>
  </si>
  <si>
    <t>Mureta existente: (30,9m +30,9m +18,8m+18,8m+1,7m +1,7m) x 1 m x 2 lados + mureta para revestir pilares: (1,77m +1,77m +0,5m) x 1m x 2 um</t>
  </si>
  <si>
    <t xml:space="preserve">Área da quadra: largura: (18,8m+18,8m) x 4,0m + comprimento: (2,05m x 30,9m x 2 lados) + área do trapézio x 4: (Base maior: 5,65m + base menor: 2,85m) x altura: 1,89m) x 2  </t>
  </si>
  <si>
    <t xml:space="preserve">piso da quadra (estimativa): 20%: 0,2 x 580,92m² </t>
  </si>
  <si>
    <t>50% do Piso da quadra: (18,8m x 30,9m) x 0,5</t>
  </si>
  <si>
    <t>30,9m x 0,9,m</t>
  </si>
  <si>
    <t>perímetro : 99,4m x (6,95m -1,5m)</t>
  </si>
  <si>
    <t>30,9m x (6,95m-1,5m) x 60km</t>
  </si>
  <si>
    <t xml:space="preserve">30,9m x (6,95m-1,5m) </t>
  </si>
  <si>
    <t xml:space="preserve">mureta existente: (18,8m+18,8m+30,9m+30,9m+1,7m +1,7m) x 1m x 2lados +mureta para revestir pilares: (1,77m +1,77m +0,5m) x 1m x 2 un.+meio fio: (30,9m +18,8m) x 2 un x 0,3m   </t>
  </si>
  <si>
    <t>1.4</t>
  </si>
  <si>
    <t>1.5</t>
  </si>
  <si>
    <t>1.11</t>
  </si>
  <si>
    <t>1.12</t>
  </si>
  <si>
    <t>1.13</t>
  </si>
  <si>
    <t>2.1</t>
  </si>
  <si>
    <t>3.1</t>
  </si>
  <si>
    <t>4.2</t>
  </si>
  <si>
    <t>INSTALAÇÃO ELÉTRICA</t>
  </si>
  <si>
    <t>ACESSÓRIOS PARA QUADRA</t>
  </si>
  <si>
    <t>9.0</t>
  </si>
  <si>
    <t xml:space="preserve">ESTRUTURA </t>
  </si>
  <si>
    <t>3.2</t>
  </si>
  <si>
    <t>3.3</t>
  </si>
  <si>
    <t>3.4</t>
  </si>
  <si>
    <t>3.5</t>
  </si>
  <si>
    <t>3.6</t>
  </si>
  <si>
    <t>3.7</t>
  </si>
  <si>
    <t>5.3</t>
  </si>
  <si>
    <t>FUNDAÇÃO</t>
  </si>
  <si>
    <t>Reforma e manutenção de quadra poliesportiva bairro Pindobas</t>
  </si>
  <si>
    <t>17.017.0350-A</t>
  </si>
  <si>
    <t>PINTURA INTERNA OU EXTERNA SOBRE FERRO GALVANIZADO OU ALUMINIO,USANDO FUNDO PARA GALVANIZADO,INCLUSIVE LIXAMENTO LEVE,LIMPEZA,DESENGORDURAMENTO E DUAS DEMAOS DE ACABAMENTO COM ESMALTE SINTETICO BRILHANTE OU ACETINADO</t>
  </si>
  <si>
    <t>1unidade</t>
  </si>
  <si>
    <t>18.200.0005-A</t>
  </si>
  <si>
    <t>REDE DE NYLON PARA FUTEBOL DE SALAO.FORNECIMENTO</t>
  </si>
  <si>
    <t>3.8</t>
  </si>
  <si>
    <t>30,9m de comprimento x (6,95m - 1,5m) x 0,5 meses</t>
  </si>
  <si>
    <t>Pintura do alambrado: (pi) x (0,05m)²)/4 x (4m x 13un)+( 31,2m x 2un)+ (18,8m x 3un) + (2,05m x 8un) + (3,5m x 2un) x 2 lados x fator 3</t>
  </si>
  <si>
    <t>5.4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</si>
</sst>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&quot;R$ &quot;* #,##0.00_-;&quot;-R$ &quot;* #,##0.00_-;_-&quot;R$ &quot;* \-??_-;_-@_-"/>
    <numFmt numFmtId="171" formatCode="&quot;Mês de Referência: &quot;0&quot;&quot;"/>
    <numFmt numFmtId="172" formatCode="#,##0.0000"/>
    <numFmt numFmtId="173" formatCode="&quot;R$ &quot;#,##0.0000"/>
    <numFmt numFmtId="174" formatCode="_(* #,##0.00_);_(* \(#,##0.00\);_(* &quot;-&quot;??_);_(@_)"/>
    <numFmt numFmtId="175" formatCode="&quot;R$ &quot;#,##0.00"/>
    <numFmt numFmtId="176" formatCode="0.0000"/>
    <numFmt numFmtId="177" formatCode="0.0"/>
    <numFmt numFmtId="178" formatCode="0.000"/>
    <numFmt numFmtId="179" formatCode="0.000000"/>
    <numFmt numFmtId="180" formatCode="0.000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&quot;R$&quot;\ #,##0.00"/>
    <numFmt numFmtId="186" formatCode="&quot;R$ &quot;#,##0.000"/>
    <numFmt numFmtId="187" formatCode="#,##0.00&quot; &quot;;&quot;(&quot;#,##0.00&quot;)&quot;;&quot;-&quot;#&quot; &quot;;&quot; &quot;@&quot; &quot;"/>
    <numFmt numFmtId="188" formatCode="_-[$R$-416]\ * #,##0.00_-;\-[$R$-416]\ * #,##0.00_-;_-[$R$-416]\ * &quot;-&quot;??_-;_-@_-"/>
  </numFmts>
  <fonts count="73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9"/>
      <name val="Arial "/>
      <family val="0"/>
    </font>
    <font>
      <sz val="9.5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8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66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 Narrow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C0C0C0"/>
      </right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rgb="FFC0C0C0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rgb="FFC0C0C0"/>
      </right>
      <top>
        <color indexed="63"/>
      </top>
      <bottom style="thick"/>
    </border>
    <border>
      <left style="medium">
        <color rgb="FFC0C0C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C0C0C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rgb="FF000000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ck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>
        <color rgb="FF000000"/>
      </right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187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1" fillId="0" borderId="0" applyFill="0" applyBorder="0" applyAlignment="0" applyProtection="0"/>
    <xf numFmtId="0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6" fillId="21" borderId="5" applyNumberFormat="0" applyAlignment="0" applyProtection="0"/>
    <xf numFmtId="41" fontId="1" fillId="0" borderId="0" applyFill="0" applyBorder="0" applyAlignment="0" applyProtection="0"/>
    <xf numFmtId="17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1" fillId="0" borderId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0" fontId="2" fillId="0" borderId="0" xfId="48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33" borderId="0" xfId="49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5" fillId="34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58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6" fillId="0" borderId="11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173" fontId="2" fillId="0" borderId="0" xfId="58" applyNumberFormat="1" applyFont="1" applyAlignment="1">
      <alignment horizontal="center" vertical="center" wrapText="1"/>
    </xf>
    <xf numFmtId="10" fontId="2" fillId="0" borderId="0" xfId="58" applyNumberFormat="1" applyFont="1" applyAlignment="1">
      <alignment horizontal="center" vertical="center" wrapText="1"/>
    </xf>
    <xf numFmtId="172" fontId="2" fillId="0" borderId="0" xfId="58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34" borderId="0" xfId="0" applyFont="1" applyFill="1" applyAlignment="1" applyProtection="1">
      <alignment vertical="top"/>
      <protection locked="0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>
      <alignment vertical="center"/>
    </xf>
    <xf numFmtId="49" fontId="9" fillId="33" borderId="12" xfId="53" applyNumberFormat="1" applyFont="1" applyFill="1" applyBorder="1" applyAlignment="1">
      <alignment horizontal="center" vertical="center"/>
      <protection/>
    </xf>
    <xf numFmtId="0" fontId="3" fillId="33" borderId="13" xfId="53" applyFont="1" applyFill="1" applyBorder="1" applyAlignment="1">
      <alignment vertical="center"/>
      <protection/>
    </xf>
    <xf numFmtId="0" fontId="3" fillId="33" borderId="14" xfId="53" applyFont="1" applyFill="1" applyBorder="1" applyAlignment="1">
      <alignment vertical="center"/>
      <protection/>
    </xf>
    <xf numFmtId="0" fontId="3" fillId="33" borderId="15" xfId="53" applyFont="1" applyFill="1" applyBorder="1" applyAlignment="1">
      <alignment vertical="center"/>
      <protection/>
    </xf>
    <xf numFmtId="0" fontId="3" fillId="33" borderId="16" xfId="53" applyFont="1" applyFill="1" applyBorder="1" applyAlignment="1">
      <alignment vertical="center"/>
      <protection/>
    </xf>
    <xf numFmtId="0" fontId="3" fillId="33" borderId="17" xfId="53" applyFont="1" applyFill="1" applyBorder="1" applyAlignment="1">
      <alignment vertical="center"/>
      <protection/>
    </xf>
    <xf numFmtId="0" fontId="3" fillId="33" borderId="18" xfId="53" applyFont="1" applyFill="1" applyBorder="1" applyAlignment="1">
      <alignment vertical="center"/>
      <protection/>
    </xf>
    <xf numFmtId="0" fontId="10" fillId="36" borderId="19" xfId="53" applyFont="1" applyFill="1" applyBorder="1" applyAlignment="1">
      <alignment vertical="center"/>
      <protection/>
    </xf>
    <xf numFmtId="0" fontId="10" fillId="36" borderId="20" xfId="53" applyFont="1" applyFill="1" applyBorder="1" applyAlignment="1">
      <alignment vertical="center"/>
      <protection/>
    </xf>
    <xf numFmtId="0" fontId="10" fillId="36" borderId="21" xfId="53" applyFont="1" applyFill="1" applyBorder="1" applyAlignment="1">
      <alignment vertical="center"/>
      <protection/>
    </xf>
    <xf numFmtId="0" fontId="10" fillId="36" borderId="0" xfId="53" applyFont="1" applyFill="1" applyBorder="1" applyAlignment="1">
      <alignment vertical="center"/>
      <protection/>
    </xf>
    <xf numFmtId="0" fontId="10" fillId="36" borderId="22" xfId="53" applyFont="1" applyFill="1" applyBorder="1" applyAlignment="1">
      <alignment vertical="center"/>
      <protection/>
    </xf>
    <xf numFmtId="0" fontId="10" fillId="33" borderId="19" xfId="53" applyFont="1" applyFill="1" applyBorder="1" applyAlignment="1">
      <alignment vertical="center"/>
      <protection/>
    </xf>
    <xf numFmtId="0" fontId="10" fillId="33" borderId="20" xfId="53" applyFont="1" applyFill="1" applyBorder="1" applyAlignment="1">
      <alignment vertical="center"/>
      <protection/>
    </xf>
    <xf numFmtId="0" fontId="10" fillId="33" borderId="21" xfId="53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0" fontId="10" fillId="33" borderId="22" xfId="53" applyFont="1" applyFill="1" applyBorder="1" applyAlignment="1">
      <alignment vertical="center"/>
      <protection/>
    </xf>
    <xf numFmtId="0" fontId="10" fillId="37" borderId="0" xfId="53" applyFont="1" applyFill="1" applyBorder="1" applyAlignment="1">
      <alignment vertical="center"/>
      <protection/>
    </xf>
    <xf numFmtId="0" fontId="11" fillId="0" borderId="19" xfId="53" applyFont="1" applyFill="1" applyBorder="1" applyAlignment="1">
      <alignment vertical="center"/>
      <protection/>
    </xf>
    <xf numFmtId="0" fontId="11" fillId="34" borderId="0" xfId="53" applyFont="1" applyFill="1" applyBorder="1" applyAlignment="1">
      <alignment vertical="center"/>
      <protection/>
    </xf>
    <xf numFmtId="0" fontId="11" fillId="34" borderId="21" xfId="53" applyFont="1" applyFill="1" applyBorder="1" applyAlignment="1">
      <alignment vertical="center"/>
      <protection/>
    </xf>
    <xf numFmtId="0" fontId="11" fillId="34" borderId="20" xfId="53" applyFont="1" applyFill="1" applyBorder="1" applyAlignment="1">
      <alignment vertical="center"/>
      <protection/>
    </xf>
    <xf numFmtId="0" fontId="11" fillId="34" borderId="22" xfId="53" applyFont="1" applyFill="1" applyBorder="1" applyAlignment="1">
      <alignment vertic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1" fillId="38" borderId="21" xfId="53" applyFont="1" applyFill="1" applyBorder="1" applyAlignment="1">
      <alignment vertical="center"/>
      <protection/>
    </xf>
    <xf numFmtId="0" fontId="11" fillId="38" borderId="0" xfId="53" applyFont="1" applyFill="1" applyBorder="1" applyAlignment="1">
      <alignment vertical="center"/>
      <protection/>
    </xf>
    <xf numFmtId="0" fontId="11" fillId="39" borderId="0" xfId="53" applyFont="1" applyFill="1" applyBorder="1" applyAlignment="1">
      <alignment vertical="center"/>
      <protection/>
    </xf>
    <xf numFmtId="0" fontId="11" fillId="40" borderId="21" xfId="53" applyFont="1" applyFill="1" applyBorder="1" applyAlignment="1">
      <alignment vertical="center"/>
      <protection/>
    </xf>
    <xf numFmtId="0" fontId="11" fillId="40" borderId="22" xfId="53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0" fontId="11" fillId="38" borderId="20" xfId="53" applyFont="1" applyFill="1" applyBorder="1" applyAlignment="1">
      <alignment vertical="center"/>
      <protection/>
    </xf>
    <xf numFmtId="0" fontId="11" fillId="37" borderId="0" xfId="53" applyFont="1" applyFill="1" applyBorder="1" applyAlignment="1">
      <alignment vertical="center"/>
      <protection/>
    </xf>
    <xf numFmtId="0" fontId="11" fillId="40" borderId="0" xfId="53" applyFont="1" applyFill="1" applyBorder="1" applyAlignment="1">
      <alignment vertical="center"/>
      <protection/>
    </xf>
    <xf numFmtId="0" fontId="11" fillId="39" borderId="21" xfId="53" applyFont="1" applyFill="1" applyBorder="1" applyAlignment="1">
      <alignment vertical="center"/>
      <protection/>
    </xf>
    <xf numFmtId="49" fontId="9" fillId="33" borderId="23" xfId="53" applyNumberFormat="1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vertical="center"/>
      <protection/>
    </xf>
    <xf numFmtId="0" fontId="11" fillId="33" borderId="23" xfId="53" applyFont="1" applyFill="1" applyBorder="1" applyAlignment="1">
      <alignment vertical="center"/>
      <protection/>
    </xf>
    <xf numFmtId="0" fontId="11" fillId="40" borderId="25" xfId="53" applyFont="1" applyFill="1" applyBorder="1" applyAlignment="1">
      <alignment vertical="center"/>
      <protection/>
    </xf>
    <xf numFmtId="0" fontId="11" fillId="40" borderId="26" xfId="53" applyFont="1" applyFill="1" applyBorder="1" applyAlignment="1">
      <alignment vertical="center"/>
      <protection/>
    </xf>
    <xf numFmtId="0" fontId="11" fillId="40" borderId="24" xfId="53" applyFont="1" applyFill="1" applyBorder="1" applyAlignment="1">
      <alignment vertical="center"/>
      <protection/>
    </xf>
    <xf numFmtId="0" fontId="11" fillId="40" borderId="27" xfId="53" applyFont="1" applyFill="1" applyBorder="1" applyAlignment="1">
      <alignment vertical="center"/>
      <protection/>
    </xf>
    <xf numFmtId="0" fontId="14" fillId="34" borderId="0" xfId="0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0" fillId="41" borderId="0" xfId="0" applyFont="1" applyFill="1" applyAlignment="1">
      <alignment vertical="center"/>
    </xf>
    <xf numFmtId="0" fontId="0" fillId="41" borderId="28" xfId="0" applyFont="1" applyFill="1" applyBorder="1" applyAlignment="1">
      <alignment vertical="center"/>
    </xf>
    <xf numFmtId="0" fontId="16" fillId="41" borderId="0" xfId="0" applyFont="1" applyFill="1" applyAlignment="1">
      <alignment vertical="center" wrapText="1"/>
    </xf>
    <xf numFmtId="0" fontId="64" fillId="42" borderId="28" xfId="0" applyFont="1" applyFill="1" applyBorder="1" applyAlignment="1">
      <alignment vertical="center"/>
    </xf>
    <xf numFmtId="0" fontId="64" fillId="42" borderId="0" xfId="0" applyFont="1" applyFill="1" applyAlignment="1">
      <alignment vertical="center"/>
    </xf>
    <xf numFmtId="0" fontId="64" fillId="42" borderId="29" xfId="0" applyFont="1" applyFill="1" applyBorder="1" applyAlignment="1">
      <alignment vertical="center"/>
    </xf>
    <xf numFmtId="0" fontId="64" fillId="41" borderId="28" xfId="0" applyFont="1" applyFill="1" applyBorder="1" applyAlignment="1">
      <alignment vertical="center"/>
    </xf>
    <xf numFmtId="0" fontId="64" fillId="41" borderId="0" xfId="0" applyFont="1" applyFill="1" applyAlignment="1">
      <alignment vertical="center"/>
    </xf>
    <xf numFmtId="0" fontId="64" fillId="41" borderId="29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65" fillId="41" borderId="0" xfId="0" applyFont="1" applyFill="1" applyAlignment="1">
      <alignment vertical="center"/>
    </xf>
    <xf numFmtId="0" fontId="65" fillId="41" borderId="29" xfId="0" applyFont="1" applyFill="1" applyBorder="1" applyAlignment="1">
      <alignment vertical="center"/>
    </xf>
    <xf numFmtId="0" fontId="65" fillId="41" borderId="28" xfId="0" applyFont="1" applyFill="1" applyBorder="1" applyAlignment="1">
      <alignment vertical="center"/>
    </xf>
    <xf numFmtId="0" fontId="65" fillId="4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42" borderId="29" xfId="0" applyFont="1" applyFill="1" applyBorder="1" applyAlignment="1">
      <alignment vertical="center"/>
    </xf>
    <xf numFmtId="0" fontId="12" fillId="41" borderId="19" xfId="0" applyFont="1" applyFill="1" applyBorder="1" applyAlignment="1">
      <alignment horizontal="center" vertical="center"/>
    </xf>
    <xf numFmtId="0" fontId="67" fillId="41" borderId="28" xfId="0" applyFont="1" applyFill="1" applyBorder="1" applyAlignment="1">
      <alignment vertical="center"/>
    </xf>
    <xf numFmtId="0" fontId="67" fillId="41" borderId="0" xfId="0" applyFont="1" applyFill="1" applyAlignment="1">
      <alignment vertical="center"/>
    </xf>
    <xf numFmtId="0" fontId="67" fillId="41" borderId="29" xfId="0" applyFont="1" applyFill="1" applyBorder="1" applyAlignment="1">
      <alignment vertical="center"/>
    </xf>
    <xf numFmtId="0" fontId="65" fillId="34" borderId="28" xfId="0" applyFont="1" applyFill="1" applyBorder="1" applyAlignment="1">
      <alignment vertical="center"/>
    </xf>
    <xf numFmtId="0" fontId="0" fillId="41" borderId="30" xfId="0" applyFont="1" applyFill="1" applyBorder="1" applyAlignment="1">
      <alignment vertical="center"/>
    </xf>
    <xf numFmtId="0" fontId="0" fillId="41" borderId="31" xfId="0" applyFont="1" applyFill="1" applyBorder="1" applyAlignment="1">
      <alignment vertical="center"/>
    </xf>
    <xf numFmtId="0" fontId="0" fillId="41" borderId="29" xfId="0" applyFont="1" applyFill="1" applyBorder="1" applyAlignment="1">
      <alignment vertical="center"/>
    </xf>
    <xf numFmtId="0" fontId="0" fillId="41" borderId="0" xfId="0" applyFont="1" applyFill="1" applyBorder="1" applyAlignment="1">
      <alignment vertical="center"/>
    </xf>
    <xf numFmtId="0" fontId="0" fillId="41" borderId="32" xfId="0" applyFont="1" applyFill="1" applyBorder="1" applyAlignment="1">
      <alignment vertical="center"/>
    </xf>
    <xf numFmtId="0" fontId="64" fillId="41" borderId="33" xfId="0" applyFont="1" applyFill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15" fillId="0" borderId="34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16" fillId="41" borderId="34" xfId="0" applyFont="1" applyFill="1" applyBorder="1" applyAlignment="1">
      <alignment vertical="center" wrapText="1"/>
    </xf>
    <xf numFmtId="0" fontId="65" fillId="41" borderId="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12" fillId="41" borderId="34" xfId="0" applyFont="1" applyFill="1" applyBorder="1" applyAlignment="1">
      <alignment vertical="center" wrapText="1"/>
    </xf>
    <xf numFmtId="0" fontId="17" fillId="41" borderId="35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67" fillId="41" borderId="37" xfId="0" applyFont="1" applyFill="1" applyBorder="1" applyAlignment="1">
      <alignment vertical="center"/>
    </xf>
    <xf numFmtId="0" fontId="67" fillId="41" borderId="0" xfId="0" applyFont="1" applyFill="1" applyBorder="1" applyAlignment="1">
      <alignment vertical="center"/>
    </xf>
    <xf numFmtId="0" fontId="67" fillId="41" borderId="38" xfId="0" applyFont="1" applyFill="1" applyBorder="1" applyAlignment="1">
      <alignment vertical="center"/>
    </xf>
    <xf numFmtId="0" fontId="65" fillId="42" borderId="34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67" fillId="41" borderId="34" xfId="0" applyFont="1" applyFill="1" applyBorder="1" applyAlignment="1">
      <alignment vertical="center"/>
    </xf>
    <xf numFmtId="0" fontId="67" fillId="41" borderId="39" xfId="0" applyFont="1" applyFill="1" applyBorder="1" applyAlignment="1">
      <alignment vertical="center"/>
    </xf>
    <xf numFmtId="0" fontId="65" fillId="41" borderId="34" xfId="0" applyFont="1" applyFill="1" applyBorder="1" applyAlignment="1">
      <alignment vertical="center"/>
    </xf>
    <xf numFmtId="0" fontId="64" fillId="41" borderId="34" xfId="0" applyFont="1" applyFill="1" applyBorder="1" applyAlignment="1">
      <alignment vertical="center"/>
    </xf>
    <xf numFmtId="0" fontId="64" fillId="42" borderId="0" xfId="0" applyFont="1" applyFill="1" applyBorder="1" applyAlignment="1">
      <alignment vertical="center"/>
    </xf>
    <xf numFmtId="0" fontId="65" fillId="34" borderId="0" xfId="0" applyFont="1" applyFill="1" applyBorder="1" applyAlignment="1">
      <alignment vertical="center"/>
    </xf>
    <xf numFmtId="0" fontId="65" fillId="34" borderId="0" xfId="0" applyFont="1" applyFill="1" applyAlignment="1">
      <alignment vertical="center"/>
    </xf>
    <xf numFmtId="0" fontId="65" fillId="34" borderId="29" xfId="0" applyFont="1" applyFill="1" applyBorder="1" applyAlignment="1">
      <alignment vertical="center"/>
    </xf>
    <xf numFmtId="0" fontId="65" fillId="34" borderId="34" xfId="0" applyFont="1" applyFill="1" applyBorder="1" applyAlignment="1">
      <alignment vertical="center"/>
    </xf>
    <xf numFmtId="0" fontId="65" fillId="39" borderId="0" xfId="0" applyFont="1" applyFill="1" applyAlignment="1">
      <alignment vertical="center"/>
    </xf>
    <xf numFmtId="0" fontId="65" fillId="39" borderId="28" xfId="0" applyFont="1" applyFill="1" applyBorder="1" applyAlignment="1">
      <alignment vertical="center"/>
    </xf>
    <xf numFmtId="0" fontId="67" fillId="39" borderId="0" xfId="0" applyFont="1" applyFill="1" applyAlignment="1">
      <alignment vertical="center"/>
    </xf>
    <xf numFmtId="0" fontId="67" fillId="39" borderId="28" xfId="0" applyFont="1" applyFill="1" applyBorder="1" applyAlignment="1">
      <alignment vertical="center"/>
    </xf>
    <xf numFmtId="0" fontId="65" fillId="39" borderId="33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8" fillId="39" borderId="33" xfId="0" applyFont="1" applyFill="1" applyBorder="1" applyAlignment="1">
      <alignment vertical="center"/>
    </xf>
    <xf numFmtId="0" fontId="15" fillId="39" borderId="0" xfId="0" applyFont="1" applyFill="1" applyAlignment="1">
      <alignment/>
    </xf>
    <xf numFmtId="0" fontId="67" fillId="39" borderId="33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 wrapText="1"/>
    </xf>
    <xf numFmtId="2" fontId="2" fillId="35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 wrapText="1"/>
    </xf>
    <xf numFmtId="170" fontId="2" fillId="35" borderId="0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170" fontId="69" fillId="40" borderId="0" xfId="48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top"/>
      <protection locked="0"/>
    </xf>
    <xf numFmtId="0" fontId="66" fillId="41" borderId="19" xfId="0" applyFont="1" applyFill="1" applyBorder="1" applyAlignment="1">
      <alignment horizontal="center" vertical="center"/>
    </xf>
    <xf numFmtId="0" fontId="68" fillId="41" borderId="28" xfId="0" applyFont="1" applyFill="1" applyBorder="1" applyAlignment="1">
      <alignment vertical="center"/>
    </xf>
    <xf numFmtId="0" fontId="65" fillId="42" borderId="28" xfId="0" applyFont="1" applyFill="1" applyBorder="1" applyAlignment="1">
      <alignment vertical="center"/>
    </xf>
    <xf numFmtId="0" fontId="66" fillId="0" borderId="19" xfId="0" applyFont="1" applyBorder="1" applyAlignment="1">
      <alignment horizontal="center" vertical="center"/>
    </xf>
    <xf numFmtId="0" fontId="68" fillId="41" borderId="0" xfId="0" applyFont="1" applyFill="1" applyBorder="1" applyAlignment="1">
      <alignment vertical="center"/>
    </xf>
    <xf numFmtId="0" fontId="64" fillId="41" borderId="0" xfId="0" applyFont="1" applyFill="1" applyBorder="1" applyAlignment="1">
      <alignment vertical="center"/>
    </xf>
    <xf numFmtId="0" fontId="66" fillId="41" borderId="14" xfId="0" applyFont="1" applyFill="1" applyBorder="1" applyAlignment="1">
      <alignment horizontal="center" vertical="center"/>
    </xf>
    <xf numFmtId="0" fontId="68" fillId="41" borderId="17" xfId="0" applyFont="1" applyFill="1" applyBorder="1" applyAlignment="1">
      <alignment vertical="center"/>
    </xf>
    <xf numFmtId="0" fontId="66" fillId="41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68" fillId="41" borderId="42" xfId="0" applyFont="1" applyFill="1" applyBorder="1" applyAlignment="1">
      <alignment vertical="center"/>
    </xf>
    <xf numFmtId="0" fontId="65" fillId="42" borderId="42" xfId="0" applyFont="1" applyFill="1" applyBorder="1" applyAlignment="1">
      <alignment vertical="center"/>
    </xf>
    <xf numFmtId="0" fontId="64" fillId="41" borderId="42" xfId="0" applyFont="1" applyFill="1" applyBorder="1" applyAlignment="1">
      <alignment vertical="center"/>
    </xf>
    <xf numFmtId="0" fontId="65" fillId="39" borderId="0" xfId="0" applyFont="1" applyFill="1" applyBorder="1" applyAlignment="1">
      <alignment vertical="center"/>
    </xf>
    <xf numFmtId="0" fontId="65" fillId="34" borderId="4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34" borderId="0" xfId="0" applyFont="1" applyFill="1" applyBorder="1" applyAlignment="1">
      <alignment/>
    </xf>
    <xf numFmtId="0" fontId="68" fillId="0" borderId="0" xfId="0" applyFont="1" applyBorder="1" applyAlignment="1">
      <alignment vertical="center" wrapText="1"/>
    </xf>
    <xf numFmtId="0" fontId="0" fillId="34" borderId="42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6" fillId="41" borderId="23" xfId="0" applyFont="1" applyFill="1" applyBorder="1" applyAlignment="1">
      <alignment horizontal="center" vertical="center"/>
    </xf>
    <xf numFmtId="0" fontId="68" fillId="41" borderId="24" xfId="0" applyFont="1" applyFill="1" applyBorder="1" applyAlignment="1">
      <alignment vertical="center"/>
    </xf>
    <xf numFmtId="0" fontId="65" fillId="39" borderId="42" xfId="0" applyFont="1" applyFill="1" applyBorder="1" applyAlignment="1">
      <alignment vertical="center"/>
    </xf>
    <xf numFmtId="0" fontId="65" fillId="39" borderId="29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9" borderId="0" xfId="0" applyFont="1" applyFill="1" applyBorder="1" applyAlignment="1">
      <alignment/>
    </xf>
    <xf numFmtId="0" fontId="68" fillId="41" borderId="43" xfId="0" applyFont="1" applyFill="1" applyBorder="1" applyAlignment="1">
      <alignment vertical="center"/>
    </xf>
    <xf numFmtId="0" fontId="64" fillId="42" borderId="43" xfId="0" applyFont="1" applyFill="1" applyBorder="1" applyAlignment="1">
      <alignment vertical="center"/>
    </xf>
    <xf numFmtId="0" fontId="64" fillId="41" borderId="43" xfId="0" applyFont="1" applyFill="1" applyBorder="1" applyAlignment="1">
      <alignment vertical="center"/>
    </xf>
    <xf numFmtId="0" fontId="65" fillId="34" borderId="43" xfId="0" applyFont="1" applyFill="1" applyBorder="1" applyAlignment="1">
      <alignment vertical="center"/>
    </xf>
    <xf numFmtId="0" fontId="65" fillId="39" borderId="43" xfId="0" applyFont="1" applyFill="1" applyBorder="1" applyAlignment="1">
      <alignment vertical="center"/>
    </xf>
    <xf numFmtId="0" fontId="65" fillId="41" borderId="44" xfId="0" applyFont="1" applyFill="1" applyBorder="1" applyAlignment="1">
      <alignment vertical="center"/>
    </xf>
    <xf numFmtId="0" fontId="65" fillId="41" borderId="45" xfId="0" applyFont="1" applyFill="1" applyBorder="1" applyAlignment="1">
      <alignment vertical="center"/>
    </xf>
    <xf numFmtId="0" fontId="65" fillId="41" borderId="46" xfId="0" applyFont="1" applyFill="1" applyBorder="1" applyAlignment="1">
      <alignment vertical="center"/>
    </xf>
    <xf numFmtId="0" fontId="65" fillId="41" borderId="47" xfId="0" applyFont="1" applyFill="1" applyBorder="1" applyAlignment="1">
      <alignment vertical="center"/>
    </xf>
    <xf numFmtId="170" fontId="69" fillId="40" borderId="0" xfId="48" applyFont="1" applyFill="1" applyBorder="1" applyAlignment="1" applyProtection="1">
      <alignment vertical="center"/>
      <protection/>
    </xf>
    <xf numFmtId="170" fontId="2" fillId="40" borderId="0" xfId="48" applyFont="1" applyFill="1" applyBorder="1" applyAlignment="1" applyProtection="1">
      <alignment vertical="center"/>
      <protection/>
    </xf>
    <xf numFmtId="0" fontId="70" fillId="34" borderId="0" xfId="0" applyFont="1" applyFill="1" applyAlignment="1">
      <alignment horizontal="center" vertical="center"/>
    </xf>
    <xf numFmtId="170" fontId="70" fillId="34" borderId="0" xfId="48" applyFont="1" applyFill="1" applyBorder="1" applyAlignment="1" applyProtection="1">
      <alignment horizontal="center" vertical="center"/>
      <protection/>
    </xf>
    <xf numFmtId="0" fontId="70" fillId="34" borderId="0" xfId="0" applyFont="1" applyFill="1" applyAlignment="1" applyProtection="1">
      <alignment horizontal="center" vertical="center"/>
      <protection locked="0"/>
    </xf>
    <xf numFmtId="170" fontId="70" fillId="34" borderId="0" xfId="48" applyFont="1" applyFill="1" applyBorder="1" applyAlignment="1" applyProtection="1">
      <alignment horizontal="center" vertical="center"/>
      <protection locked="0"/>
    </xf>
    <xf numFmtId="0" fontId="70" fillId="40" borderId="0" xfId="49" applyFont="1" applyFill="1" applyBorder="1" applyAlignment="1" applyProtection="1">
      <alignment horizontal="center" vertical="center"/>
      <protection/>
    </xf>
    <xf numFmtId="170" fontId="70" fillId="40" borderId="0" xfId="48" applyFont="1" applyFill="1" applyBorder="1" applyAlignment="1" applyProtection="1">
      <alignment vertical="center"/>
      <protection/>
    </xf>
    <xf numFmtId="170" fontId="70" fillId="40" borderId="0" xfId="48" applyFont="1" applyFill="1" applyBorder="1" applyAlignment="1" applyProtection="1">
      <alignment horizontal="center" vertical="center"/>
      <protection/>
    </xf>
    <xf numFmtId="170" fontId="2" fillId="40" borderId="0" xfId="48" applyFont="1" applyFill="1" applyBorder="1" applyAlignment="1" applyProtection="1">
      <alignment horizontal="center" vertical="center"/>
      <protection/>
    </xf>
    <xf numFmtId="170" fontId="2" fillId="34" borderId="0" xfId="48" applyFont="1" applyFill="1" applyAlignment="1">
      <alignment vertical="center"/>
    </xf>
    <xf numFmtId="170" fontId="2" fillId="34" borderId="0" xfId="48" applyFont="1" applyFill="1" applyAlignment="1" applyProtection="1">
      <alignment vertical="center"/>
      <protection locked="0"/>
    </xf>
    <xf numFmtId="2" fontId="2" fillId="34" borderId="0" xfId="0" applyNumberFormat="1" applyFont="1" applyFill="1" applyBorder="1" applyAlignment="1">
      <alignment horizontal="center" vertical="center"/>
    </xf>
    <xf numFmtId="170" fontId="2" fillId="34" borderId="0" xfId="48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16" fillId="0" borderId="0" xfId="0" applyFont="1" applyAlignment="1">
      <alignment/>
    </xf>
    <xf numFmtId="49" fontId="19" fillId="33" borderId="19" xfId="53" applyNumberFormat="1" applyFont="1" applyFill="1" applyBorder="1" applyAlignment="1">
      <alignment horizontal="center" vertical="center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9" fontId="19" fillId="0" borderId="19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vertical="center" wrapText="1"/>
      <protection/>
    </xf>
    <xf numFmtId="0" fontId="11" fillId="39" borderId="22" xfId="53" applyFont="1" applyFill="1" applyBorder="1" applyAlignment="1">
      <alignment vertical="center"/>
      <protection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68" fillId="43" borderId="52" xfId="0" applyNumberFormat="1" applyFont="1" applyFill="1" applyBorder="1" applyAlignment="1">
      <alignment vertical="center" wrapText="1"/>
    </xf>
    <xf numFmtId="0" fontId="0" fillId="43" borderId="52" xfId="0" applyFont="1" applyFill="1" applyBorder="1" applyAlignment="1">
      <alignment vertical="center" wrapText="1"/>
    </xf>
    <xf numFmtId="0" fontId="0" fillId="43" borderId="52" xfId="0" applyFill="1" applyBorder="1" applyAlignment="1">
      <alignment vertical="top" wrapText="1"/>
    </xf>
    <xf numFmtId="9" fontId="0" fillId="0" borderId="53" xfId="0" applyNumberFormat="1" applyFont="1" applyBorder="1" applyAlignment="1">
      <alignment horizontal="center" vertical="center" wrapText="1"/>
    </xf>
    <xf numFmtId="0" fontId="68" fillId="43" borderId="54" xfId="0" applyFont="1" applyFill="1" applyBorder="1" applyAlignment="1">
      <alignment vertical="center" wrapText="1"/>
    </xf>
    <xf numFmtId="0" fontId="68" fillId="43" borderId="55" xfId="0" applyFont="1" applyFill="1" applyBorder="1" applyAlignment="1">
      <alignment vertical="center" wrapText="1"/>
    </xf>
    <xf numFmtId="8" fontId="68" fillId="43" borderId="55" xfId="0" applyNumberFormat="1" applyFont="1" applyFill="1" applyBorder="1" applyAlignment="1">
      <alignment vertical="center" wrapText="1"/>
    </xf>
    <xf numFmtId="0" fontId="16" fillId="43" borderId="55" xfId="0" applyFont="1" applyFill="1" applyBorder="1" applyAlignment="1">
      <alignment vertical="center" wrapText="1"/>
    </xf>
    <xf numFmtId="0" fontId="0" fillId="43" borderId="56" xfId="0" applyFont="1" applyFill="1" applyBorder="1" applyAlignment="1">
      <alignment vertical="center" wrapText="1"/>
    </xf>
    <xf numFmtId="10" fontId="0" fillId="0" borderId="52" xfId="0" applyNumberFormat="1" applyFont="1" applyBorder="1" applyAlignment="1">
      <alignment horizontal="center" vertical="center" wrapText="1"/>
    </xf>
    <xf numFmtId="0" fontId="0" fillId="43" borderId="55" xfId="0" applyFont="1" applyFill="1" applyBorder="1" applyAlignment="1">
      <alignment vertical="center" wrapText="1"/>
    </xf>
    <xf numFmtId="8" fontId="68" fillId="43" borderId="55" xfId="0" applyNumberFormat="1" applyFont="1" applyFill="1" applyBorder="1" applyAlignment="1">
      <alignment horizontal="center" vertical="center" wrapText="1"/>
    </xf>
    <xf numFmtId="0" fontId="0" fillId="43" borderId="55" xfId="0" applyFill="1" applyBorder="1" applyAlignment="1">
      <alignment vertical="center" wrapText="1"/>
    </xf>
    <xf numFmtId="0" fontId="0" fillId="43" borderId="57" xfId="0" applyFont="1" applyFill="1" applyBorder="1" applyAlignment="1">
      <alignment vertical="center" wrapText="1"/>
    </xf>
    <xf numFmtId="0" fontId="0" fillId="43" borderId="58" xfId="0" applyFont="1" applyFill="1" applyBorder="1" applyAlignment="1">
      <alignment vertical="center" wrapText="1"/>
    </xf>
    <xf numFmtId="0" fontId="0" fillId="43" borderId="59" xfId="0" applyFont="1" applyFill="1" applyBorder="1" applyAlignment="1">
      <alignment vertical="center" wrapText="1"/>
    </xf>
    <xf numFmtId="0" fontId="68" fillId="43" borderId="60" xfId="0" applyFont="1" applyFill="1" applyBorder="1" applyAlignment="1">
      <alignment vertical="center" wrapText="1"/>
    </xf>
    <xf numFmtId="0" fontId="68" fillId="43" borderId="43" xfId="0" applyFont="1" applyFill="1" applyBorder="1" applyAlignment="1">
      <alignment vertical="center" wrapText="1"/>
    </xf>
    <xf numFmtId="8" fontId="68" fillId="43" borderId="60" xfId="0" applyNumberFormat="1" applyFont="1" applyFill="1" applyBorder="1" applyAlignment="1">
      <alignment vertical="center" wrapText="1"/>
    </xf>
    <xf numFmtId="8" fontId="68" fillId="43" borderId="43" xfId="0" applyNumberFormat="1" applyFont="1" applyFill="1" applyBorder="1" applyAlignment="1">
      <alignment vertical="center" wrapText="1"/>
    </xf>
    <xf numFmtId="0" fontId="0" fillId="43" borderId="60" xfId="0" applyFill="1" applyBorder="1" applyAlignment="1">
      <alignment vertical="top" wrapText="1"/>
    </xf>
    <xf numFmtId="0" fontId="0" fillId="43" borderId="43" xfId="0" applyFill="1" applyBorder="1" applyAlignment="1">
      <alignment vertical="center" wrapText="1"/>
    </xf>
    <xf numFmtId="0" fontId="0" fillId="43" borderId="61" xfId="0" applyFont="1" applyFill="1" applyBorder="1" applyAlignment="1">
      <alignment vertical="center" wrapText="1"/>
    </xf>
    <xf numFmtId="0" fontId="0" fillId="43" borderId="62" xfId="0" applyFont="1" applyFill="1" applyBorder="1" applyAlignment="1">
      <alignment vertical="center" wrapText="1"/>
    </xf>
    <xf numFmtId="0" fontId="0" fillId="43" borderId="47" xfId="0" applyFont="1" applyFill="1" applyBorder="1" applyAlignment="1">
      <alignment vertical="center" wrapText="1"/>
    </xf>
    <xf numFmtId="170" fontId="70" fillId="40" borderId="0" xfId="48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left" vertical="center" wrapText="1"/>
    </xf>
    <xf numFmtId="0" fontId="6" fillId="40" borderId="0" xfId="49" applyFont="1" applyFill="1" applyBorder="1" applyAlignment="1" applyProtection="1">
      <alignment horizontal="center" vertical="center"/>
      <protection/>
    </xf>
    <xf numFmtId="49" fontId="2" fillId="40" borderId="0" xfId="49" applyNumberFormat="1" applyFont="1" applyFill="1" applyBorder="1" applyAlignment="1" applyProtection="1">
      <alignment horizontal="center" vertical="center"/>
      <protection/>
    </xf>
    <xf numFmtId="0" fontId="2" fillId="40" borderId="0" xfId="49" applyFont="1" applyFill="1" applyBorder="1" applyAlignment="1" applyProtection="1">
      <alignment horizontal="left" vertical="center" wrapText="1"/>
      <protection/>
    </xf>
    <xf numFmtId="0" fontId="2" fillId="40" borderId="0" xfId="49" applyFont="1" applyFill="1" applyBorder="1" applyAlignment="1" applyProtection="1">
      <alignment horizontal="center" vertical="center"/>
      <protection/>
    </xf>
    <xf numFmtId="0" fontId="5" fillId="40" borderId="0" xfId="49" applyFont="1" applyFill="1" applyBorder="1" applyAlignment="1" applyProtection="1">
      <alignment horizontal="center" vertical="center" wrapText="1"/>
      <protection/>
    </xf>
    <xf numFmtId="0" fontId="5" fillId="40" borderId="0" xfId="49" applyFont="1" applyFill="1" applyBorder="1" applyAlignment="1" applyProtection="1">
      <alignment vertical="center"/>
      <protection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 applyProtection="1">
      <alignment vertical="top"/>
      <protection locked="0"/>
    </xf>
    <xf numFmtId="185" fontId="13" fillId="34" borderId="0" xfId="0" applyNumberFormat="1" applyFont="1" applyFill="1" applyBorder="1" applyAlignment="1" applyProtection="1">
      <alignment horizontal="center" vertical="center"/>
      <protection locked="0"/>
    </xf>
    <xf numFmtId="170" fontId="2" fillId="35" borderId="0" xfId="48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40" borderId="0" xfId="0" applyFont="1" applyFill="1" applyBorder="1" applyAlignment="1">
      <alignment vertical="center"/>
    </xf>
    <xf numFmtId="0" fontId="13" fillId="40" borderId="0" xfId="0" applyFont="1" applyFill="1" applyBorder="1" applyAlignment="1">
      <alignment horizontal="center" vertical="center"/>
    </xf>
    <xf numFmtId="170" fontId="2" fillId="34" borderId="0" xfId="48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quotePrefix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185" fontId="13" fillId="34" borderId="0" xfId="0" applyNumberFormat="1" applyFont="1" applyFill="1" applyAlignment="1" applyProtection="1">
      <alignment horizontal="center" vertical="center"/>
      <protection locked="0"/>
    </xf>
    <xf numFmtId="2" fontId="13" fillId="40" borderId="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Alignment="1">
      <alignment horizontal="center"/>
    </xf>
    <xf numFmtId="0" fontId="1" fillId="34" borderId="41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 vertical="center" wrapText="1"/>
    </xf>
    <xf numFmtId="0" fontId="3" fillId="34" borderId="0" xfId="0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vertical="top"/>
      <protection locked="0"/>
    </xf>
    <xf numFmtId="0" fontId="2" fillId="44" borderId="63" xfId="0" applyFont="1" applyFill="1" applyBorder="1" applyAlignment="1" applyProtection="1">
      <alignment horizontal="center" vertical="center"/>
      <protection locked="0"/>
    </xf>
    <xf numFmtId="0" fontId="2" fillId="44" borderId="63" xfId="0" applyFont="1" applyFill="1" applyBorder="1" applyAlignment="1" applyProtection="1">
      <alignment horizontal="left" vertical="center" wrapText="1"/>
      <protection locked="0"/>
    </xf>
    <xf numFmtId="170" fontId="2" fillId="45" borderId="63" xfId="48" applyFont="1" applyFill="1" applyBorder="1" applyAlignment="1" applyProtection="1">
      <alignment horizontal="center" vertical="center"/>
      <protection locked="0"/>
    </xf>
    <xf numFmtId="170" fontId="2" fillId="44" borderId="63" xfId="48" applyFont="1" applyFill="1" applyBorder="1" applyAlignment="1" applyProtection="1">
      <alignment horizontal="center" vertical="center"/>
      <protection locked="0"/>
    </xf>
    <xf numFmtId="0" fontId="2" fillId="44" borderId="64" xfId="0" applyFont="1" applyFill="1" applyBorder="1" applyAlignment="1" applyProtection="1">
      <alignment horizontal="center" vertical="center" wrapText="1"/>
      <protection locked="0"/>
    </xf>
    <xf numFmtId="0" fontId="6" fillId="46" borderId="65" xfId="0" applyFont="1" applyFill="1" applyBorder="1" applyAlignment="1" applyProtection="1">
      <alignment horizontal="center" vertical="center"/>
      <protection locked="0"/>
    </xf>
    <xf numFmtId="0" fontId="2" fillId="46" borderId="66" xfId="0" applyFont="1" applyFill="1" applyBorder="1" applyAlignment="1" applyProtection="1">
      <alignment horizontal="center" vertical="center"/>
      <protection locked="0"/>
    </xf>
    <xf numFmtId="0" fontId="6" fillId="46" borderId="66" xfId="0" applyFont="1" applyFill="1" applyBorder="1" applyAlignment="1" applyProtection="1">
      <alignment horizontal="left" vertical="center" wrapText="1"/>
      <protection locked="0"/>
    </xf>
    <xf numFmtId="0" fontId="2" fillId="46" borderId="66" xfId="0" applyFont="1" applyFill="1" applyBorder="1" applyAlignment="1">
      <alignment horizontal="center" vertical="center"/>
    </xf>
    <xf numFmtId="170" fontId="2" fillId="46" borderId="66" xfId="48" applyFont="1" applyFill="1" applyBorder="1" applyAlignment="1">
      <alignment horizontal="center" vertical="center"/>
    </xf>
    <xf numFmtId="170" fontId="6" fillId="46" borderId="67" xfId="48" applyFont="1" applyFill="1" applyBorder="1" applyAlignment="1" applyProtection="1">
      <alignment horizontal="center" vertical="center"/>
      <protection locked="0"/>
    </xf>
    <xf numFmtId="0" fontId="6" fillId="46" borderId="68" xfId="0" applyFont="1" applyFill="1" applyBorder="1" applyAlignment="1" applyProtection="1">
      <alignment horizontal="center" vertical="center"/>
      <protection locked="0"/>
    </xf>
    <xf numFmtId="0" fontId="6" fillId="46" borderId="69" xfId="0" applyFont="1" applyFill="1" applyBorder="1" applyAlignment="1" applyProtection="1">
      <alignment horizontal="center" vertical="center"/>
      <protection locked="0"/>
    </xf>
    <xf numFmtId="0" fontId="6" fillId="46" borderId="69" xfId="0" applyFont="1" applyFill="1" applyBorder="1" applyAlignment="1" applyProtection="1">
      <alignment horizontal="left" vertical="center" wrapText="1"/>
      <protection locked="0"/>
    </xf>
    <xf numFmtId="0" fontId="6" fillId="46" borderId="69" xfId="0" applyFont="1" applyFill="1" applyBorder="1" applyAlignment="1">
      <alignment horizontal="center" vertical="center"/>
    </xf>
    <xf numFmtId="170" fontId="2" fillId="46" borderId="69" xfId="48" applyFont="1" applyFill="1" applyBorder="1" applyAlignment="1">
      <alignment horizontal="center" vertical="center"/>
    </xf>
    <xf numFmtId="0" fontId="6" fillId="46" borderId="70" xfId="0" applyFont="1" applyFill="1" applyBorder="1" applyAlignment="1" applyProtection="1">
      <alignment horizontal="center" vertical="center"/>
      <protection locked="0"/>
    </xf>
    <xf numFmtId="0" fontId="2" fillId="46" borderId="71" xfId="0" applyFont="1" applyFill="1" applyBorder="1" applyAlignment="1" applyProtection="1">
      <alignment horizontal="center" vertical="center"/>
      <protection locked="0"/>
    </xf>
    <xf numFmtId="0" fontId="6" fillId="46" borderId="71" xfId="0" applyFont="1" applyFill="1" applyBorder="1" applyAlignment="1" applyProtection="1">
      <alignment horizontal="left" vertical="center" wrapText="1"/>
      <protection locked="0"/>
    </xf>
    <xf numFmtId="0" fontId="2" fillId="46" borderId="71" xfId="0" applyFont="1" applyFill="1" applyBorder="1" applyAlignment="1">
      <alignment horizontal="center" vertical="center"/>
    </xf>
    <xf numFmtId="170" fontId="2" fillId="46" borderId="71" xfId="48" applyFont="1" applyFill="1" applyBorder="1" applyAlignment="1">
      <alignment horizontal="center" vertical="center"/>
    </xf>
    <xf numFmtId="170" fontId="6" fillId="46" borderId="72" xfId="48" applyFont="1" applyFill="1" applyBorder="1" applyAlignment="1" applyProtection="1">
      <alignment horizontal="center" vertical="center"/>
      <protection locked="0"/>
    </xf>
    <xf numFmtId="0" fontId="2" fillId="46" borderId="12" xfId="0" applyFont="1" applyFill="1" applyBorder="1" applyAlignment="1">
      <alignment horizontal="center" vertical="center"/>
    </xf>
    <xf numFmtId="170" fontId="2" fillId="46" borderId="66" xfId="48" applyFont="1" applyFill="1" applyBorder="1" applyAlignment="1" applyProtection="1">
      <alignment horizontal="left" vertical="center" wrapText="1"/>
      <protection locked="0"/>
    </xf>
    <xf numFmtId="170" fontId="6" fillId="46" borderId="73" xfId="48" applyFont="1" applyFill="1" applyBorder="1" applyAlignment="1">
      <alignment horizontal="center" vertical="center"/>
    </xf>
    <xf numFmtId="0" fontId="2" fillId="46" borderId="74" xfId="0" applyFont="1" applyFill="1" applyBorder="1" applyAlignment="1">
      <alignment horizontal="center" vertical="center"/>
    </xf>
    <xf numFmtId="0" fontId="6" fillId="46" borderId="66" xfId="0" applyFont="1" applyFill="1" applyBorder="1" applyAlignment="1">
      <alignment horizontal="left" vertical="center"/>
    </xf>
    <xf numFmtId="0" fontId="2" fillId="46" borderId="13" xfId="0" applyFont="1" applyFill="1" applyBorder="1" applyAlignment="1" applyProtection="1">
      <alignment horizontal="center" vertical="center"/>
      <protection locked="0"/>
    </xf>
    <xf numFmtId="0" fontId="2" fillId="46" borderId="69" xfId="0" applyFont="1" applyFill="1" applyBorder="1" applyAlignment="1">
      <alignment horizontal="center" vertical="center"/>
    </xf>
    <xf numFmtId="170" fontId="6" fillId="46" borderId="75" xfId="48" applyFont="1" applyFill="1" applyBorder="1" applyAlignment="1" applyProtection="1">
      <alignment horizontal="center" vertical="center"/>
      <protection locked="0"/>
    </xf>
    <xf numFmtId="170" fontId="2" fillId="0" borderId="0" xfId="48" applyFont="1" applyAlignment="1">
      <alignment vertical="center"/>
    </xf>
    <xf numFmtId="0" fontId="13" fillId="40" borderId="0" xfId="0" applyFont="1" applyFill="1" applyBorder="1" applyAlignment="1">
      <alignment vertical="center" wrapText="1"/>
    </xf>
    <xf numFmtId="0" fontId="13" fillId="33" borderId="40" xfId="0" applyFont="1" applyFill="1" applyBorder="1" applyAlignment="1">
      <alignment vertical="center" wrapText="1"/>
    </xf>
    <xf numFmtId="0" fontId="4" fillId="47" borderId="0" xfId="49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horizontal="center" vertical="center"/>
    </xf>
    <xf numFmtId="1" fontId="71" fillId="0" borderId="0" xfId="0" applyNumberFormat="1" applyFont="1" applyAlignment="1">
      <alignment horizontal="center" vertical="center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4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170" fontId="6" fillId="46" borderId="76" xfId="48" applyFont="1" applyFill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0" fontId="0" fillId="39" borderId="43" xfId="0" applyFont="1" applyFill="1" applyBorder="1" applyAlignment="1">
      <alignment/>
    </xf>
    <xf numFmtId="0" fontId="68" fillId="39" borderId="42" xfId="0" applyFont="1" applyFill="1" applyBorder="1" applyAlignment="1">
      <alignment vertical="center"/>
    </xf>
    <xf numFmtId="0" fontId="64" fillId="39" borderId="42" xfId="0" applyFont="1" applyFill="1" applyBorder="1" applyAlignment="1">
      <alignment vertical="center"/>
    </xf>
    <xf numFmtId="0" fontId="64" fillId="39" borderId="0" xfId="0" applyFont="1" applyFill="1" applyBorder="1" applyAlignment="1">
      <alignment vertical="center"/>
    </xf>
    <xf numFmtId="1" fontId="4" fillId="34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 wrapText="1"/>
    </xf>
    <xf numFmtId="0" fontId="2" fillId="34" borderId="77" xfId="0" applyFont="1" applyFill="1" applyBorder="1" applyAlignment="1" applyProtection="1">
      <alignment horizontal="left" vertical="center" wrapText="1"/>
      <protection locked="0"/>
    </xf>
    <xf numFmtId="170" fontId="70" fillId="40" borderId="0" xfId="48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9" fillId="48" borderId="78" xfId="53" applyNumberFormat="1" applyFont="1" applyFill="1" applyBorder="1" applyAlignment="1">
      <alignment horizontal="center" vertical="center"/>
      <protection/>
    </xf>
    <xf numFmtId="49" fontId="9" fillId="48" borderId="79" xfId="53" applyNumberFormat="1" applyFont="1" applyFill="1" applyBorder="1" applyAlignment="1">
      <alignment horizontal="center" vertical="center"/>
      <protection/>
    </xf>
    <xf numFmtId="49" fontId="9" fillId="48" borderId="80" xfId="53" applyNumberFormat="1" applyFont="1" applyFill="1" applyBorder="1" applyAlignment="1">
      <alignment horizontal="center" vertical="center"/>
      <protection/>
    </xf>
    <xf numFmtId="49" fontId="9" fillId="48" borderId="65" xfId="53" applyNumberFormat="1" applyFont="1" applyFill="1" applyBorder="1" applyAlignment="1">
      <alignment horizontal="center" vertical="center"/>
      <protection/>
    </xf>
    <xf numFmtId="0" fontId="9" fillId="48" borderId="78" xfId="53" applyFont="1" applyFill="1" applyBorder="1" applyAlignment="1">
      <alignment horizontal="center" vertical="center"/>
      <protection/>
    </xf>
    <xf numFmtId="0" fontId="9" fillId="48" borderId="81" xfId="53" applyFont="1" applyFill="1" applyBorder="1" applyAlignment="1">
      <alignment horizontal="center" vertical="center"/>
      <protection/>
    </xf>
    <xf numFmtId="0" fontId="9" fillId="48" borderId="82" xfId="53" applyFont="1" applyFill="1" applyBorder="1" applyAlignment="1">
      <alignment horizontal="center" vertical="center"/>
      <protection/>
    </xf>
    <xf numFmtId="0" fontId="3" fillId="48" borderId="12" xfId="53" applyFont="1" applyFill="1" applyBorder="1" applyAlignment="1">
      <alignment horizontal="center" vertical="center"/>
      <protection/>
    </xf>
    <xf numFmtId="0" fontId="3" fillId="48" borderId="83" xfId="53" applyFont="1" applyFill="1" applyBorder="1" applyAlignment="1">
      <alignment horizontal="center" vertical="center"/>
      <protection/>
    </xf>
    <xf numFmtId="0" fontId="3" fillId="48" borderId="13" xfId="53" applyFont="1" applyFill="1" applyBorder="1" applyAlignment="1">
      <alignment horizontal="center" vertical="center"/>
      <protection/>
    </xf>
    <xf numFmtId="0" fontId="3" fillId="48" borderId="84" xfId="53" applyFont="1" applyFill="1" applyBorder="1" applyAlignment="1">
      <alignment horizontal="center" vertical="center"/>
      <protection/>
    </xf>
    <xf numFmtId="0" fontId="16" fillId="43" borderId="14" xfId="0" applyFont="1" applyFill="1" applyBorder="1" applyAlignment="1">
      <alignment horizontal="center" vertical="center"/>
    </xf>
    <xf numFmtId="0" fontId="16" fillId="43" borderId="85" xfId="0" applyFont="1" applyFill="1" applyBorder="1" applyAlignment="1">
      <alignment horizontal="center" vertical="center"/>
    </xf>
    <xf numFmtId="0" fontId="16" fillId="43" borderId="86" xfId="0" applyFont="1" applyFill="1" applyBorder="1" applyAlignment="1">
      <alignment horizontal="center" vertical="center"/>
    </xf>
    <xf numFmtId="0" fontId="16" fillId="43" borderId="87" xfId="0" applyFont="1" applyFill="1" applyBorder="1" applyAlignment="1">
      <alignment horizontal="center" vertical="center"/>
    </xf>
    <xf numFmtId="0" fontId="16" fillId="43" borderId="88" xfId="0" applyFont="1" applyFill="1" applyBorder="1" applyAlignment="1">
      <alignment horizontal="center" vertical="center"/>
    </xf>
    <xf numFmtId="0" fontId="16" fillId="43" borderId="89" xfId="0" applyFont="1" applyFill="1" applyBorder="1" applyAlignment="1">
      <alignment horizontal="center" vertical="center"/>
    </xf>
    <xf numFmtId="0" fontId="0" fillId="43" borderId="39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66" fillId="43" borderId="14" xfId="0" applyFont="1" applyFill="1" applyBorder="1" applyAlignment="1">
      <alignment horizontal="center" vertical="center"/>
    </xf>
    <xf numFmtId="0" fontId="66" fillId="43" borderId="17" xfId="0" applyFont="1" applyFill="1" applyBorder="1" applyAlignment="1">
      <alignment horizontal="center" vertical="center"/>
    </xf>
    <xf numFmtId="0" fontId="66" fillId="43" borderId="19" xfId="0" applyFont="1" applyFill="1" applyBorder="1" applyAlignment="1">
      <alignment horizontal="center" vertical="center"/>
    </xf>
    <xf numFmtId="0" fontId="66" fillId="43" borderId="0" xfId="0" applyFont="1" applyFill="1" applyBorder="1" applyAlignment="1">
      <alignment horizontal="center" vertical="center"/>
    </xf>
    <xf numFmtId="0" fontId="66" fillId="39" borderId="90" xfId="0" applyFont="1" applyFill="1" applyBorder="1" applyAlignment="1">
      <alignment horizontal="center" vertical="center"/>
    </xf>
    <xf numFmtId="0" fontId="66" fillId="39" borderId="41" xfId="0" applyFont="1" applyFill="1" applyBorder="1" applyAlignment="1">
      <alignment horizontal="center" vertical="center"/>
    </xf>
    <xf numFmtId="0" fontId="66" fillId="39" borderId="59" xfId="0" applyFont="1" applyFill="1" applyBorder="1" applyAlignment="1">
      <alignment horizontal="center" vertical="center"/>
    </xf>
    <xf numFmtId="0" fontId="68" fillId="43" borderId="91" xfId="0" applyFont="1" applyFill="1" applyBorder="1" applyAlignment="1">
      <alignment horizontal="center" vertical="center"/>
    </xf>
    <xf numFmtId="0" fontId="68" fillId="43" borderId="92" xfId="0" applyFont="1" applyFill="1" applyBorder="1" applyAlignment="1">
      <alignment horizontal="center" vertical="center"/>
    </xf>
    <xf numFmtId="0" fontId="68" fillId="43" borderId="93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3" xfId="51"/>
    <cellStyle name="Normal 5" xfId="52"/>
    <cellStyle name="Normal_Planilha - Rede Coletrora 44 Casas" xfId="53"/>
    <cellStyle name="Nota" xfId="54"/>
    <cellStyle name="Percent" xfId="55"/>
    <cellStyle name="Saída" xfId="56"/>
    <cellStyle name="Comma [0]" xfId="57"/>
    <cellStyle name="Separador de milhares_Adi Faz Quissam oficial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38100</xdr:rowOff>
    </xdr:from>
    <xdr:to>
      <xdr:col>1</xdr:col>
      <xdr:colOff>276225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1950"/>
          <a:ext cx="4762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2</xdr:row>
      <xdr:rowOff>0</xdr:rowOff>
    </xdr:from>
    <xdr:to>
      <xdr:col>4</xdr:col>
      <xdr:colOff>209550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3850"/>
          <a:ext cx="27813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406"/>
  <sheetViews>
    <sheetView showGridLines="0" tabSelected="1" zoomScalePageLayoutView="0" workbookViewId="0" topLeftCell="A1">
      <selection activeCell="H54" sqref="A1:H54"/>
    </sheetView>
  </sheetViews>
  <sheetFormatPr defaultColWidth="9.140625" defaultRowHeight="12.75" customHeight="1"/>
  <cols>
    <col min="1" max="1" width="4.421875" style="1" customWidth="1"/>
    <col min="2" max="2" width="15.421875" style="1" bestFit="1" customWidth="1"/>
    <col min="3" max="3" width="23.421875" style="2" customWidth="1"/>
    <col min="4" max="4" width="6.7109375" style="1" customWidth="1"/>
    <col min="5" max="5" width="12.28125" style="28" bestFit="1" customWidth="1"/>
    <col min="6" max="6" width="13.8515625" style="203" bestFit="1" customWidth="1"/>
    <col min="7" max="7" width="13.8515625" style="3" bestFit="1" customWidth="1"/>
    <col min="8" max="8" width="34.28125" style="4" customWidth="1"/>
    <col min="9" max="10" width="9.00390625" style="5" customWidth="1"/>
    <col min="11" max="16384" width="9.140625" style="5" customWidth="1"/>
  </cols>
  <sheetData>
    <row r="1" spans="1:9" ht="12.75" customHeight="1">
      <c r="A1" s="30"/>
      <c r="B1" s="30"/>
      <c r="C1" s="248"/>
      <c r="D1" s="30"/>
      <c r="E1" s="196"/>
      <c r="F1" s="202"/>
      <c r="G1" s="197"/>
      <c r="H1" s="10"/>
      <c r="I1" s="157"/>
    </row>
    <row r="2" spans="1:9" ht="12.75" customHeight="1">
      <c r="A2" s="30"/>
      <c r="B2" s="30"/>
      <c r="C2" s="248"/>
      <c r="D2" s="30"/>
      <c r="E2" s="196"/>
      <c r="F2" s="202"/>
      <c r="G2" s="197"/>
      <c r="H2" s="10"/>
      <c r="I2" s="157"/>
    </row>
    <row r="3" spans="1:9" s="6" customFormat="1" ht="10.5" customHeight="1">
      <c r="A3" s="249"/>
      <c r="B3" s="250"/>
      <c r="C3" s="251"/>
      <c r="D3" s="252"/>
      <c r="E3" s="198"/>
      <c r="F3" s="247"/>
      <c r="G3" s="199"/>
      <c r="H3" s="253"/>
      <c r="I3" s="254"/>
    </row>
    <row r="4" spans="1:9" s="6" customFormat="1" ht="10.5" customHeight="1">
      <c r="A4" s="249"/>
      <c r="B4" s="250"/>
      <c r="C4" s="251"/>
      <c r="D4" s="252"/>
      <c r="E4" s="200"/>
      <c r="F4" s="202"/>
      <c r="G4" s="201"/>
      <c r="H4" s="194"/>
      <c r="I4" s="194"/>
    </row>
    <row r="5" spans="1:9" s="6" customFormat="1" ht="10.5" customHeight="1">
      <c r="A5" s="249"/>
      <c r="B5" s="250"/>
      <c r="C5" s="251"/>
      <c r="D5" s="252"/>
      <c r="E5" s="198"/>
      <c r="F5" s="247"/>
      <c r="G5" s="201"/>
      <c r="H5" s="194"/>
      <c r="I5" s="194"/>
    </row>
    <row r="6" spans="1:9" s="6" customFormat="1" ht="24.75" customHeight="1">
      <c r="A6" s="249"/>
      <c r="B6" s="250"/>
      <c r="C6" s="251"/>
      <c r="D6" s="252"/>
      <c r="E6" s="328"/>
      <c r="F6" s="328"/>
      <c r="G6" s="328"/>
      <c r="H6" s="195"/>
      <c r="I6" s="194"/>
    </row>
    <row r="7" spans="1:9" s="6" customFormat="1" ht="24.75" customHeight="1">
      <c r="A7" s="249"/>
      <c r="B7" s="250"/>
      <c r="C7" s="251"/>
      <c r="D7" s="252"/>
      <c r="E7" s="198"/>
      <c r="F7" s="247"/>
      <c r="G7" s="202"/>
      <c r="H7" s="156"/>
      <c r="I7" s="156"/>
    </row>
    <row r="8" spans="1:9" s="7" customFormat="1" ht="15" customHeight="1">
      <c r="A8" s="326" t="s">
        <v>181</v>
      </c>
      <c r="B8" s="326"/>
      <c r="C8" s="326"/>
      <c r="D8" s="326"/>
      <c r="E8" s="326"/>
      <c r="F8" s="326"/>
      <c r="G8" s="326"/>
      <c r="H8" s="255"/>
      <c r="I8" s="256"/>
    </row>
    <row r="9" spans="1:9" s="7" customFormat="1" ht="15" customHeight="1">
      <c r="A9" s="326"/>
      <c r="B9" s="326"/>
      <c r="C9" s="326"/>
      <c r="D9" s="326"/>
      <c r="E9" s="326"/>
      <c r="F9" s="326"/>
      <c r="G9" s="326"/>
      <c r="H9" s="255"/>
      <c r="I9" s="256"/>
    </row>
    <row r="10" spans="1:9" s="7" customFormat="1" ht="10.5" customHeight="1">
      <c r="A10" s="30"/>
      <c r="B10" s="30"/>
      <c r="C10" s="327" t="s">
        <v>121</v>
      </c>
      <c r="D10" s="327"/>
      <c r="E10" s="327"/>
      <c r="F10" s="327"/>
      <c r="G10" s="327"/>
      <c r="H10" s="255"/>
      <c r="I10" s="256"/>
    </row>
    <row r="11" spans="1:9" s="8" customFormat="1" ht="15" customHeight="1" thickBot="1">
      <c r="A11" s="273" t="s">
        <v>0</v>
      </c>
      <c r="B11" s="273" t="s">
        <v>1</v>
      </c>
      <c r="C11" s="274" t="s">
        <v>2</v>
      </c>
      <c r="D11" s="273" t="s">
        <v>3</v>
      </c>
      <c r="E11" s="273" t="s">
        <v>4</v>
      </c>
      <c r="F11" s="275" t="s">
        <v>5</v>
      </c>
      <c r="G11" s="276" t="s">
        <v>6</v>
      </c>
      <c r="H11" s="277" t="s">
        <v>10</v>
      </c>
      <c r="I11" s="157"/>
    </row>
    <row r="12" spans="1:9" s="9" customFormat="1" ht="14.25" thickBot="1">
      <c r="A12" s="278" t="s">
        <v>7</v>
      </c>
      <c r="B12" s="279"/>
      <c r="C12" s="280" t="s">
        <v>37</v>
      </c>
      <c r="D12" s="281"/>
      <c r="E12" s="281"/>
      <c r="F12" s="282"/>
      <c r="G12" s="283">
        <f>SUM(G13:G25)</f>
        <v>51228.26000000001</v>
      </c>
      <c r="H12" s="10"/>
      <c r="I12" s="257"/>
    </row>
    <row r="13" spans="1:9" s="272" customFormat="1" ht="84">
      <c r="A13" s="35" t="s">
        <v>59</v>
      </c>
      <c r="B13" s="304" t="s">
        <v>98</v>
      </c>
      <c r="C13" s="304" t="s">
        <v>97</v>
      </c>
      <c r="D13" s="310" t="s">
        <v>18</v>
      </c>
      <c r="E13" s="149">
        <f>(1.7+3)*2*0.15</f>
        <v>1.41</v>
      </c>
      <c r="F13" s="303">
        <v>139.38</v>
      </c>
      <c r="G13" s="259">
        <f aca="true" t="shared" si="0" ref="G13:G25">ROUND(E13*F13,2)</f>
        <v>196.53</v>
      </c>
      <c r="H13" s="260" t="s">
        <v>128</v>
      </c>
      <c r="I13" s="257"/>
    </row>
    <row r="14" spans="1:9" s="272" customFormat="1" ht="72">
      <c r="A14" s="35" t="s">
        <v>60</v>
      </c>
      <c r="B14" s="261" t="s">
        <v>57</v>
      </c>
      <c r="C14" s="304" t="s">
        <v>62</v>
      </c>
      <c r="D14" s="262" t="s">
        <v>9</v>
      </c>
      <c r="E14" s="149">
        <f>6</f>
        <v>6</v>
      </c>
      <c r="F14" s="303">
        <v>346.27</v>
      </c>
      <c r="G14" s="259">
        <f t="shared" si="0"/>
        <v>2077.62</v>
      </c>
      <c r="H14" s="260" t="s">
        <v>64</v>
      </c>
      <c r="I14" s="257"/>
    </row>
    <row r="15" spans="1:9" ht="36">
      <c r="A15" s="35" t="s">
        <v>61</v>
      </c>
      <c r="B15" s="262">
        <v>90776</v>
      </c>
      <c r="C15" s="305" t="s">
        <v>113</v>
      </c>
      <c r="D15" s="305" t="s">
        <v>27</v>
      </c>
      <c r="E15" s="206">
        <f>220*3</f>
        <v>660</v>
      </c>
      <c r="F15" s="303">
        <v>32.54</v>
      </c>
      <c r="G15" s="207">
        <f t="shared" si="0"/>
        <v>21476.4</v>
      </c>
      <c r="H15" s="306" t="s">
        <v>122</v>
      </c>
      <c r="I15" s="157"/>
    </row>
    <row r="16" spans="1:9" ht="216">
      <c r="A16" s="35" t="s">
        <v>161</v>
      </c>
      <c r="B16" s="307" t="s">
        <v>91</v>
      </c>
      <c r="C16" s="308" t="s">
        <v>92</v>
      </c>
      <c r="D16" s="309" t="s">
        <v>9</v>
      </c>
      <c r="E16" s="29">
        <f>(34+34+20+20)*2.2</f>
        <v>237.60000000000002</v>
      </c>
      <c r="F16" s="204">
        <v>31.14</v>
      </c>
      <c r="G16" s="207">
        <f t="shared" si="0"/>
        <v>7398.86</v>
      </c>
      <c r="H16" s="33" t="s">
        <v>93</v>
      </c>
      <c r="I16" s="157"/>
    </row>
    <row r="17" spans="1:9" ht="144">
      <c r="A17" s="35" t="s">
        <v>162</v>
      </c>
      <c r="B17" s="147" t="s">
        <v>95</v>
      </c>
      <c r="C17" s="148" t="s">
        <v>94</v>
      </c>
      <c r="D17" s="153" t="s">
        <v>9</v>
      </c>
      <c r="E17" s="29">
        <v>15</v>
      </c>
      <c r="F17" s="203">
        <v>386.11</v>
      </c>
      <c r="G17" s="207">
        <f t="shared" si="0"/>
        <v>5791.65</v>
      </c>
      <c r="H17" s="314" t="s">
        <v>96</v>
      </c>
      <c r="I17" s="157"/>
    </row>
    <row r="18" spans="1:9" ht="24">
      <c r="A18" s="35" t="s">
        <v>114</v>
      </c>
      <c r="B18" s="147" t="s">
        <v>110</v>
      </c>
      <c r="C18" s="148" t="s">
        <v>109</v>
      </c>
      <c r="D18" s="153" t="s">
        <v>9</v>
      </c>
      <c r="E18" s="29">
        <f>(18.8*30.9)*0.5</f>
        <v>290.46</v>
      </c>
      <c r="F18" s="263">
        <v>4.89</v>
      </c>
      <c r="G18" s="207">
        <f t="shared" si="0"/>
        <v>1420.35</v>
      </c>
      <c r="H18" s="33" t="s">
        <v>155</v>
      </c>
      <c r="I18" s="157"/>
    </row>
    <row r="19" spans="1:9" ht="108">
      <c r="A19" s="35" t="s">
        <v>115</v>
      </c>
      <c r="B19" s="147" t="s">
        <v>126</v>
      </c>
      <c r="C19" s="148" t="s">
        <v>125</v>
      </c>
      <c r="D19" s="310" t="s">
        <v>18</v>
      </c>
      <c r="E19" s="29">
        <f>(1*0.25*0.5*12)+(0.8*0.8*0.8*12)</f>
        <v>7.644000000000002</v>
      </c>
      <c r="F19" s="263">
        <v>264.86</v>
      </c>
      <c r="G19" s="207">
        <v>2023.53</v>
      </c>
      <c r="H19" s="33" t="s">
        <v>129</v>
      </c>
      <c r="I19" s="157"/>
    </row>
    <row r="20" spans="1:9" ht="96">
      <c r="A20" s="35" t="s">
        <v>116</v>
      </c>
      <c r="B20" s="147" t="s">
        <v>130</v>
      </c>
      <c r="C20" s="148" t="s">
        <v>131</v>
      </c>
      <c r="D20" s="153" t="s">
        <v>9</v>
      </c>
      <c r="E20" s="29">
        <f>0.2*575.96</f>
        <v>115.19200000000001</v>
      </c>
      <c r="F20" s="263">
        <v>19.05</v>
      </c>
      <c r="G20" s="207">
        <v>2194.37</v>
      </c>
      <c r="H20" s="33" t="s">
        <v>154</v>
      </c>
      <c r="I20" s="157"/>
    </row>
    <row r="21" spans="1:9" ht="216">
      <c r="A21" s="35" t="s">
        <v>127</v>
      </c>
      <c r="B21" s="36" t="s">
        <v>149</v>
      </c>
      <c r="C21" s="34" t="s">
        <v>148</v>
      </c>
      <c r="D21" s="79" t="s">
        <v>147</v>
      </c>
      <c r="E21" s="29">
        <f>30.9*(6.95-1.5)*0.5</f>
        <v>84.2025</v>
      </c>
      <c r="F21" s="263">
        <v>12</v>
      </c>
      <c r="G21" s="207">
        <v>1010.4</v>
      </c>
      <c r="H21" s="33" t="s">
        <v>188</v>
      </c>
      <c r="I21" s="157"/>
    </row>
    <row r="22" spans="1:9" ht="120">
      <c r="A22" s="35" t="s">
        <v>132</v>
      </c>
      <c r="B22" s="36" t="s">
        <v>146</v>
      </c>
      <c r="C22" s="34" t="s">
        <v>145</v>
      </c>
      <c r="D22" s="79" t="s">
        <v>9</v>
      </c>
      <c r="E22" s="29">
        <f>30.9*0.9</f>
        <v>27.81</v>
      </c>
      <c r="F22" s="263">
        <v>0.98</v>
      </c>
      <c r="G22" s="207">
        <f t="shared" si="0"/>
        <v>27.25</v>
      </c>
      <c r="H22" s="33" t="s">
        <v>156</v>
      </c>
      <c r="I22" s="157"/>
    </row>
    <row r="23" spans="1:9" ht="84">
      <c r="A23" s="35" t="s">
        <v>163</v>
      </c>
      <c r="B23" s="36" t="s">
        <v>144</v>
      </c>
      <c r="C23" s="34" t="s">
        <v>143</v>
      </c>
      <c r="D23" s="79" t="s">
        <v>9</v>
      </c>
      <c r="E23" s="29">
        <f>99.4*(6.95-1.5)</f>
        <v>541.73</v>
      </c>
      <c r="F23" s="263">
        <v>5.6</v>
      </c>
      <c r="G23" s="207">
        <f t="shared" si="0"/>
        <v>3033.69</v>
      </c>
      <c r="H23" s="33" t="s">
        <v>157</v>
      </c>
      <c r="I23" s="157"/>
    </row>
    <row r="24" spans="1:9" ht="120">
      <c r="A24" s="35" t="s">
        <v>164</v>
      </c>
      <c r="B24" s="36" t="s">
        <v>142</v>
      </c>
      <c r="C24" s="34" t="s">
        <v>141</v>
      </c>
      <c r="D24" s="79" t="s">
        <v>140</v>
      </c>
      <c r="E24" s="29">
        <f>E23*60</f>
        <v>32503.800000000003</v>
      </c>
      <c r="F24" s="263">
        <v>0.13</v>
      </c>
      <c r="G24" s="207">
        <f t="shared" si="0"/>
        <v>4225.49</v>
      </c>
      <c r="H24" s="33" t="s">
        <v>158</v>
      </c>
      <c r="I24" s="157"/>
    </row>
    <row r="25" spans="1:9" ht="84">
      <c r="A25" s="35" t="s">
        <v>165</v>
      </c>
      <c r="B25" s="36" t="s">
        <v>139</v>
      </c>
      <c r="C25" s="34" t="s">
        <v>138</v>
      </c>
      <c r="D25" s="79" t="s">
        <v>9</v>
      </c>
      <c r="E25" s="29">
        <f>E23</f>
        <v>541.73</v>
      </c>
      <c r="F25" s="263">
        <v>0.65</v>
      </c>
      <c r="G25" s="207">
        <f t="shared" si="0"/>
        <v>352.12</v>
      </c>
      <c r="H25" s="33" t="s">
        <v>159</v>
      </c>
      <c r="I25" s="157"/>
    </row>
    <row r="26" spans="1:9" ht="13.5" thickBot="1">
      <c r="A26" s="35"/>
      <c r="B26" s="36"/>
      <c r="C26" s="34"/>
      <c r="D26" s="32"/>
      <c r="E26" s="29"/>
      <c r="F26" s="263"/>
      <c r="G26" s="207"/>
      <c r="H26" s="33"/>
      <c r="I26" s="157"/>
    </row>
    <row r="27" spans="1:9" ht="13.5" thickBot="1">
      <c r="A27" s="289" t="s">
        <v>36</v>
      </c>
      <c r="B27" s="290"/>
      <c r="C27" s="291" t="s">
        <v>134</v>
      </c>
      <c r="D27" s="292"/>
      <c r="E27" s="292"/>
      <c r="F27" s="293"/>
      <c r="G27" s="294">
        <f>SUM(G28:G28)</f>
        <v>864.74</v>
      </c>
      <c r="H27" s="260"/>
      <c r="I27" s="157"/>
    </row>
    <row r="28" spans="1:9" ht="144">
      <c r="A28" s="35" t="s">
        <v>166</v>
      </c>
      <c r="B28" s="147" t="s">
        <v>135</v>
      </c>
      <c r="C28" s="148" t="s">
        <v>136</v>
      </c>
      <c r="D28" s="153" t="s">
        <v>9</v>
      </c>
      <c r="E28" s="149">
        <f>(1.7+3)*2*1+(1.77+1.77+0.5)*2</f>
        <v>17.48</v>
      </c>
      <c r="F28" s="207">
        <v>49.47</v>
      </c>
      <c r="G28" s="263">
        <f>ROUND(E28*F28,2)</f>
        <v>864.74</v>
      </c>
      <c r="H28" s="260" t="s">
        <v>137</v>
      </c>
      <c r="I28" s="157"/>
    </row>
    <row r="29" spans="1:9" s="31" customFormat="1" ht="13.5" thickBot="1">
      <c r="A29" s="35"/>
      <c r="B29" s="36"/>
      <c r="C29" s="34"/>
      <c r="D29" s="32"/>
      <c r="E29" s="149"/>
      <c r="F29" s="207"/>
      <c r="G29" s="263"/>
      <c r="H29" s="260"/>
      <c r="I29" s="157"/>
    </row>
    <row r="30" spans="1:9" s="31" customFormat="1" ht="13.5" thickBot="1">
      <c r="A30" s="284" t="s">
        <v>38</v>
      </c>
      <c r="B30" s="285"/>
      <c r="C30" s="286" t="s">
        <v>100</v>
      </c>
      <c r="D30" s="287"/>
      <c r="E30" s="287"/>
      <c r="F30" s="288"/>
      <c r="G30" s="317">
        <f>SUM(G31:G38)</f>
        <v>55225.279999999984</v>
      </c>
      <c r="H30" s="260"/>
      <c r="I30" s="157"/>
    </row>
    <row r="31" spans="1:9" s="31" customFormat="1" ht="216">
      <c r="A31" s="35" t="s">
        <v>167</v>
      </c>
      <c r="B31" s="147" t="s">
        <v>84</v>
      </c>
      <c r="C31" s="148" t="s">
        <v>83</v>
      </c>
      <c r="D31" s="153" t="s">
        <v>9</v>
      </c>
      <c r="E31" s="149">
        <f>(18.8+18.8)*4+(2.05*30.9*2)+(5.65+2.85)*1.89*2</f>
        <v>309.21999999999997</v>
      </c>
      <c r="F31" s="207">
        <v>148.41</v>
      </c>
      <c r="G31" s="263">
        <f>ROUND(E31*F31,2)</f>
        <v>45891.34</v>
      </c>
      <c r="H31" s="260" t="s">
        <v>153</v>
      </c>
      <c r="I31" s="157"/>
    </row>
    <row r="32" spans="1:9" s="31" customFormat="1" ht="60">
      <c r="A32" s="35" t="s">
        <v>173</v>
      </c>
      <c r="B32" s="147" t="s">
        <v>88</v>
      </c>
      <c r="C32" s="148" t="s">
        <v>87</v>
      </c>
      <c r="D32" s="153" t="s">
        <v>69</v>
      </c>
      <c r="E32" s="149">
        <v>1</v>
      </c>
      <c r="F32" s="207">
        <v>2422.56</v>
      </c>
      <c r="G32" s="263">
        <f aca="true" t="shared" si="1" ref="G32:G38">ROUND(E32*F32,2)</f>
        <v>2422.56</v>
      </c>
      <c r="H32" s="260" t="s">
        <v>70</v>
      </c>
      <c r="I32" s="157"/>
    </row>
    <row r="33" spans="1:9" s="31" customFormat="1" ht="72">
      <c r="A33" s="35" t="s">
        <v>174</v>
      </c>
      <c r="B33" s="313" t="s">
        <v>101</v>
      </c>
      <c r="C33" s="311" t="s">
        <v>102</v>
      </c>
      <c r="D33" s="312" t="s">
        <v>69</v>
      </c>
      <c r="E33" s="149">
        <v>1</v>
      </c>
      <c r="F33" s="207">
        <v>1252.99</v>
      </c>
      <c r="G33" s="263">
        <f t="shared" si="1"/>
        <v>1252.99</v>
      </c>
      <c r="H33" s="260" t="s">
        <v>70</v>
      </c>
      <c r="I33" s="157"/>
    </row>
    <row r="34" spans="1:9" s="31" customFormat="1" ht="144">
      <c r="A34" s="35" t="s">
        <v>175</v>
      </c>
      <c r="B34" s="147" t="s">
        <v>124</v>
      </c>
      <c r="C34" s="148" t="s">
        <v>123</v>
      </c>
      <c r="D34" s="153" t="s">
        <v>69</v>
      </c>
      <c r="E34" s="149">
        <v>1</v>
      </c>
      <c r="F34" s="207">
        <v>2450.41</v>
      </c>
      <c r="G34" s="263">
        <f t="shared" si="1"/>
        <v>2450.41</v>
      </c>
      <c r="H34" s="260" t="s">
        <v>70</v>
      </c>
      <c r="I34" s="157"/>
    </row>
    <row r="35" spans="1:9" s="31" customFormat="1" ht="60">
      <c r="A35" s="35" t="s">
        <v>176</v>
      </c>
      <c r="B35" s="148" t="s">
        <v>105</v>
      </c>
      <c r="C35" s="148" t="s">
        <v>104</v>
      </c>
      <c r="D35" s="148" t="s">
        <v>69</v>
      </c>
      <c r="E35" s="206">
        <v>1</v>
      </c>
      <c r="F35" s="204">
        <v>817.31</v>
      </c>
      <c r="G35" s="263">
        <f t="shared" si="1"/>
        <v>817.31</v>
      </c>
      <c r="H35" s="260" t="s">
        <v>70</v>
      </c>
      <c r="I35" s="157"/>
    </row>
    <row r="36" spans="1:9" s="31" customFormat="1" ht="84">
      <c r="A36" s="35" t="s">
        <v>177</v>
      </c>
      <c r="B36" s="147" t="s">
        <v>119</v>
      </c>
      <c r="C36" s="148" t="s">
        <v>118</v>
      </c>
      <c r="D36" s="310" t="s">
        <v>20</v>
      </c>
      <c r="E36" s="149">
        <v>11.7</v>
      </c>
      <c r="F36" s="207">
        <v>183.98</v>
      </c>
      <c r="G36" s="263">
        <f t="shared" si="1"/>
        <v>2152.57</v>
      </c>
      <c r="H36" s="260" t="s">
        <v>120</v>
      </c>
      <c r="I36" s="157"/>
    </row>
    <row r="37" spans="1:9" s="31" customFormat="1" ht="36">
      <c r="A37" s="35" t="s">
        <v>178</v>
      </c>
      <c r="B37" s="313" t="s">
        <v>106</v>
      </c>
      <c r="C37" s="323" t="s">
        <v>107</v>
      </c>
      <c r="D37" s="312" t="s">
        <v>99</v>
      </c>
      <c r="E37" s="324">
        <v>1</v>
      </c>
      <c r="F37" s="203">
        <v>129.95</v>
      </c>
      <c r="G37" s="3">
        <f t="shared" si="1"/>
        <v>129.95</v>
      </c>
      <c r="H37" s="325" t="s">
        <v>184</v>
      </c>
      <c r="I37" s="157"/>
    </row>
    <row r="38" spans="1:9" s="31" customFormat="1" ht="36">
      <c r="A38" s="35" t="s">
        <v>187</v>
      </c>
      <c r="B38" s="147" t="s">
        <v>185</v>
      </c>
      <c r="C38" s="148" t="s">
        <v>186</v>
      </c>
      <c r="D38" s="153" t="s">
        <v>99</v>
      </c>
      <c r="E38" s="324">
        <v>1</v>
      </c>
      <c r="F38" s="203">
        <v>108.15</v>
      </c>
      <c r="G38" s="3">
        <f t="shared" si="1"/>
        <v>108.15</v>
      </c>
      <c r="H38" s="325" t="s">
        <v>184</v>
      </c>
      <c r="I38" s="157"/>
    </row>
    <row r="39" spans="1:9" s="31" customFormat="1" ht="13.5" thickBot="1">
      <c r="A39" s="36"/>
      <c r="B39" s="150"/>
      <c r="C39" s="151"/>
      <c r="D39" s="79"/>
      <c r="E39" s="30"/>
      <c r="F39" s="203"/>
      <c r="G39" s="263"/>
      <c r="H39" s="260"/>
      <c r="I39" s="157"/>
    </row>
    <row r="40" spans="1:9" s="31" customFormat="1" ht="13.5" thickBot="1">
      <c r="A40" s="289" t="s">
        <v>41</v>
      </c>
      <c r="B40" s="290"/>
      <c r="C40" s="291" t="s">
        <v>80</v>
      </c>
      <c r="D40" s="292"/>
      <c r="E40" s="292"/>
      <c r="F40" s="293"/>
      <c r="G40" s="294">
        <f>SUM(G41:G42)</f>
        <v>10187.43</v>
      </c>
      <c r="H40" s="260"/>
      <c r="I40" s="157"/>
    </row>
    <row r="41" spans="1:9" s="31" customFormat="1" ht="120">
      <c r="A41" s="36" t="s">
        <v>90</v>
      </c>
      <c r="B41" s="208" t="s">
        <v>81</v>
      </c>
      <c r="C41" s="209" t="s">
        <v>82</v>
      </c>
      <c r="D41" s="30" t="s">
        <v>9</v>
      </c>
      <c r="E41" s="264">
        <f>(30.9+30.9+18.8+18.8+1.7+1.7)*1*2+(1.77+1.77+0.5)*1*2</f>
        <v>213.68</v>
      </c>
      <c r="F41" s="263">
        <v>27.25</v>
      </c>
      <c r="G41" s="263">
        <f>ROUND(E41*F41,2)</f>
        <v>5822.78</v>
      </c>
      <c r="H41" s="260" t="s">
        <v>152</v>
      </c>
      <c r="I41" s="157"/>
    </row>
    <row r="42" spans="1:9" ht="84">
      <c r="A42" s="36" t="s">
        <v>168</v>
      </c>
      <c r="B42" s="147" t="s">
        <v>89</v>
      </c>
      <c r="C42" s="148" t="s">
        <v>108</v>
      </c>
      <c r="D42" s="153" t="s">
        <v>9</v>
      </c>
      <c r="E42" s="29">
        <f>(30.9+18.8)*2</f>
        <v>99.4</v>
      </c>
      <c r="F42" s="204">
        <v>43.91</v>
      </c>
      <c r="G42" s="263">
        <f>ROUND(E42*F42,2)</f>
        <v>4364.65</v>
      </c>
      <c r="H42" s="260" t="s">
        <v>151</v>
      </c>
      <c r="I42" s="157"/>
    </row>
    <row r="43" spans="1:9" ht="13.5" thickBot="1">
      <c r="A43" s="36"/>
      <c r="B43" s="150"/>
      <c r="C43" s="151"/>
      <c r="D43" s="79"/>
      <c r="E43" s="30"/>
      <c r="G43" s="263"/>
      <c r="H43" s="260"/>
      <c r="I43" s="157"/>
    </row>
    <row r="44" spans="1:9" ht="14.25" thickBot="1">
      <c r="A44" s="289" t="s">
        <v>42</v>
      </c>
      <c r="B44" s="290"/>
      <c r="C44" s="291" t="s">
        <v>39</v>
      </c>
      <c r="D44" s="292"/>
      <c r="E44" s="292"/>
      <c r="F44" s="293"/>
      <c r="G44" s="294">
        <f>SUM(G45:G48)</f>
        <v>11125.14</v>
      </c>
      <c r="H44" s="10"/>
      <c r="I44" s="157"/>
    </row>
    <row r="45" spans="1:9" ht="132">
      <c r="A45" s="30" t="s">
        <v>117</v>
      </c>
      <c r="B45" s="36" t="s">
        <v>66</v>
      </c>
      <c r="C45" s="34" t="s">
        <v>65</v>
      </c>
      <c r="D45" s="32" t="s">
        <v>9</v>
      </c>
      <c r="E45" s="206">
        <f>0.05*500.18</f>
        <v>25.009</v>
      </c>
      <c r="F45" s="258">
        <v>51.26</v>
      </c>
      <c r="G45" s="263">
        <v>1282.01</v>
      </c>
      <c r="H45" s="33" t="s">
        <v>103</v>
      </c>
      <c r="I45" s="157"/>
    </row>
    <row r="46" spans="1:9" ht="108">
      <c r="A46" s="30" t="s">
        <v>133</v>
      </c>
      <c r="B46" s="265" t="s">
        <v>67</v>
      </c>
      <c r="C46" s="209" t="s">
        <v>68</v>
      </c>
      <c r="D46" s="30" t="s">
        <v>9</v>
      </c>
      <c r="E46" s="29">
        <f>(18.8*30.9)+(12.9*1.7)</f>
        <v>602.8499999999999</v>
      </c>
      <c r="F46" s="266">
        <v>11.26</v>
      </c>
      <c r="G46" s="263">
        <f>ROUND(E46*F46,2)</f>
        <v>6788.09</v>
      </c>
      <c r="H46" s="33" t="s">
        <v>150</v>
      </c>
      <c r="I46" s="157"/>
    </row>
    <row r="47" spans="1:9" ht="108">
      <c r="A47" s="30" t="s">
        <v>179</v>
      </c>
      <c r="B47" s="208" t="s">
        <v>85</v>
      </c>
      <c r="C47" s="209" t="s">
        <v>86</v>
      </c>
      <c r="D47" s="30" t="s">
        <v>9</v>
      </c>
      <c r="E47" s="267">
        <f>(18.8+18.8+30.9+30.9+1.7+1.7)*1*2+(1.77+1.77+0.5)*1*2+(30.9+18.8)*2*0.3</f>
        <v>243.50000000000003</v>
      </c>
      <c r="F47" s="204">
        <v>12.39</v>
      </c>
      <c r="G47" s="263">
        <f>ROUND(E47*F47,2)</f>
        <v>3016.97</v>
      </c>
      <c r="H47" s="33" t="s">
        <v>160</v>
      </c>
      <c r="I47" s="157"/>
    </row>
    <row r="48" spans="1:9" ht="156">
      <c r="A48" s="30" t="s">
        <v>190</v>
      </c>
      <c r="B48" s="36" t="s">
        <v>182</v>
      </c>
      <c r="C48" s="34" t="s">
        <v>183</v>
      </c>
      <c r="D48" s="32" t="s">
        <v>9</v>
      </c>
      <c r="E48" s="267">
        <f>(3.14*0.05*0.05)*0.25*194.2*3*2</f>
        <v>2.2867050000000004</v>
      </c>
      <c r="F48" s="204">
        <v>16.65</v>
      </c>
      <c r="G48" s="263">
        <f>ROUND(E48*F48,2)</f>
        <v>38.07</v>
      </c>
      <c r="H48" s="260" t="s">
        <v>189</v>
      </c>
      <c r="I48" s="157"/>
    </row>
    <row r="49" spans="1:9" ht="13.5" thickBot="1">
      <c r="A49" s="30"/>
      <c r="B49" s="150"/>
      <c r="C49" s="151"/>
      <c r="D49" s="79"/>
      <c r="E49" s="268"/>
      <c r="F49" s="204"/>
      <c r="G49" s="152"/>
      <c r="H49" s="33"/>
      <c r="I49" s="31"/>
    </row>
    <row r="50" spans="1:9" ht="14.25" thickBot="1">
      <c r="A50" s="295"/>
      <c r="B50" s="280"/>
      <c r="C50" s="286" t="s">
        <v>58</v>
      </c>
      <c r="D50" s="280"/>
      <c r="E50" s="280"/>
      <c r="F50" s="296"/>
      <c r="G50" s="297">
        <f>G44+G40+G30+G27+G12</f>
        <v>128630.84999999999</v>
      </c>
      <c r="H50" s="10"/>
      <c r="I50" s="31"/>
    </row>
    <row r="51" spans="1:9" ht="12.75" customHeight="1" thickBot="1">
      <c r="A51" s="298"/>
      <c r="B51" s="280"/>
      <c r="C51" s="299" t="s">
        <v>79</v>
      </c>
      <c r="D51" s="281"/>
      <c r="E51" s="281"/>
      <c r="F51" s="282"/>
      <c r="G51" s="297">
        <f>G50*0.2223</f>
        <v>28594.637955</v>
      </c>
      <c r="H51" s="10"/>
      <c r="I51" s="31"/>
    </row>
    <row r="52" spans="1:9" ht="12.75" customHeight="1" thickBot="1">
      <c r="A52" s="295"/>
      <c r="B52" s="300"/>
      <c r="C52" s="286" t="s">
        <v>40</v>
      </c>
      <c r="D52" s="301"/>
      <c r="E52" s="301"/>
      <c r="F52" s="288"/>
      <c r="G52" s="302">
        <f>G50+G51</f>
        <v>157225.487955</v>
      </c>
      <c r="H52" s="10"/>
      <c r="I52" s="31"/>
    </row>
    <row r="53" spans="1:9" ht="12.75" customHeight="1">
      <c r="A53" s="155"/>
      <c r="B53" s="269"/>
      <c r="C53" s="270"/>
      <c r="D53" s="28"/>
      <c r="G53" s="263"/>
      <c r="H53" s="271"/>
      <c r="I53" s="31"/>
    </row>
    <row r="54" spans="1:9" ht="12.75" customHeight="1">
      <c r="A54" s="154"/>
      <c r="B54" s="154"/>
      <c r="C54" s="270"/>
      <c r="D54" s="28"/>
      <c r="G54" s="263"/>
      <c r="H54" s="271"/>
      <c r="I54" s="31"/>
    </row>
    <row r="55" spans="7:8" ht="12.75" customHeight="1">
      <c r="G55" s="145"/>
      <c r="H55" s="146"/>
    </row>
    <row r="56" ht="12.75" customHeight="1">
      <c r="G56" s="145"/>
    </row>
    <row r="57" ht="12.75" customHeight="1">
      <c r="G57" s="145"/>
    </row>
    <row r="58" ht="12.75" customHeight="1">
      <c r="G58" s="145"/>
    </row>
    <row r="59" ht="12.75" customHeight="1">
      <c r="G59" s="145"/>
    </row>
    <row r="65405" spans="2:8" ht="12.75" customHeight="1">
      <c r="B65405" s="5"/>
      <c r="C65405" s="5"/>
      <c r="D65405" s="5"/>
      <c r="E65405" s="31"/>
      <c r="F65405" s="205"/>
      <c r="G65405" s="5"/>
      <c r="H65405" s="5"/>
    </row>
    <row r="65406" ht="12.75" customHeight="1">
      <c r="A65406" s="5"/>
    </row>
  </sheetData>
  <sheetProtection selectLockedCells="1" selectUnlockedCells="1"/>
  <mergeCells count="3">
    <mergeCell ref="A8:G9"/>
    <mergeCell ref="C10:G10"/>
    <mergeCell ref="E6:G6"/>
  </mergeCells>
  <printOptions/>
  <pageMargins left="0.15347222222222223" right="0.17569444444444443" top="0.5902777777777777" bottom="0.5902777777777778" header="0.5118055555555555" footer="0.5118055555555555"/>
  <pageSetup fitToHeight="20" fitToWidth="1" orientation="portrait" paperSize="9" scale="77" r:id="rId2"/>
  <headerFooter alignWithMargins="0">
    <oddHeader>&amp;R&amp;8Página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2" width="9.28125" style="0" bestFit="1" customWidth="1"/>
    <col min="3" max="3" width="12.57421875" style="0" customWidth="1"/>
    <col min="5" max="7" width="9.28125" style="0" bestFit="1" customWidth="1"/>
    <col min="8" max="8" width="11.140625" style="0" bestFit="1" customWidth="1"/>
  </cols>
  <sheetData>
    <row r="1" spans="1:9" ht="12.75">
      <c r="A1" s="332" t="s">
        <v>35</v>
      </c>
      <c r="B1" s="332"/>
      <c r="C1" s="332"/>
      <c r="D1" s="332"/>
      <c r="E1" s="332"/>
      <c r="F1" s="332"/>
      <c r="G1" s="332"/>
      <c r="H1" s="332"/>
      <c r="I1" s="332"/>
    </row>
    <row r="2" spans="1:9" ht="12.75">
      <c r="A2" s="12"/>
      <c r="B2" s="12"/>
      <c r="C2" s="12"/>
      <c r="D2" s="12"/>
      <c r="E2" s="12"/>
      <c r="F2" s="12"/>
      <c r="G2" s="329" t="s">
        <v>11</v>
      </c>
      <c r="H2" s="329"/>
      <c r="I2" s="329"/>
    </row>
    <row r="3" spans="1:9" ht="13.5" thickBot="1">
      <c r="A3" s="12"/>
      <c r="B3" s="12"/>
      <c r="C3" s="12"/>
      <c r="D3" s="12"/>
      <c r="E3" s="12"/>
      <c r="F3" s="12"/>
      <c r="G3" s="12"/>
      <c r="H3" s="12"/>
      <c r="I3" s="12"/>
    </row>
    <row r="4" spans="1:9" ht="24">
      <c r="A4" s="13" t="s">
        <v>12</v>
      </c>
      <c r="B4" s="13" t="s">
        <v>1</v>
      </c>
      <c r="C4" s="13" t="s">
        <v>2</v>
      </c>
      <c r="D4" s="13" t="s">
        <v>13</v>
      </c>
      <c r="E4" s="14" t="s">
        <v>4</v>
      </c>
      <c r="F4" s="15" t="s">
        <v>14</v>
      </c>
      <c r="G4" s="16" t="s">
        <v>15</v>
      </c>
      <c r="H4" s="17" t="s">
        <v>16</v>
      </c>
      <c r="I4" s="13" t="s">
        <v>3</v>
      </c>
    </row>
    <row r="5" spans="1:9" ht="24">
      <c r="A5" s="11" t="s">
        <v>8</v>
      </c>
      <c r="B5" s="18" t="s">
        <v>34</v>
      </c>
      <c r="C5" s="330" t="s">
        <v>17</v>
      </c>
      <c r="D5" s="331"/>
      <c r="E5" s="331"/>
      <c r="F5" s="331"/>
      <c r="G5" s="331"/>
      <c r="H5" s="19">
        <f>SUM(H7:H17)</f>
        <v>334.91793</v>
      </c>
      <c r="I5" s="18" t="s">
        <v>18</v>
      </c>
    </row>
    <row r="6" spans="1:9" ht="12.75">
      <c r="A6" s="20"/>
      <c r="B6" s="20"/>
      <c r="C6" s="20"/>
      <c r="D6" s="20"/>
      <c r="E6" s="21"/>
      <c r="F6" s="22"/>
      <c r="G6" s="23"/>
      <c r="H6" s="24"/>
      <c r="I6" s="20"/>
    </row>
    <row r="7" spans="1:9" ht="47.25" customHeight="1">
      <c r="A7" s="20">
        <v>1</v>
      </c>
      <c r="B7" s="20">
        <v>149</v>
      </c>
      <c r="C7" s="20" t="s">
        <v>19</v>
      </c>
      <c r="D7" s="20" t="s">
        <v>20</v>
      </c>
      <c r="E7" s="21">
        <v>155</v>
      </c>
      <c r="F7" s="25">
        <v>0</v>
      </c>
      <c r="G7" s="21">
        <v>0.3866</v>
      </c>
      <c r="H7" s="24">
        <f aca="true" t="shared" si="0" ref="H7:H17">ROUND(E7*G7,4)*(1+F7)</f>
        <v>59.923</v>
      </c>
      <c r="I7" s="20" t="s">
        <v>21</v>
      </c>
    </row>
    <row r="8" spans="1:9" ht="36">
      <c r="A8" s="20">
        <v>2</v>
      </c>
      <c r="B8" s="20">
        <v>368</v>
      </c>
      <c r="C8" s="20" t="s">
        <v>22</v>
      </c>
      <c r="D8" s="20" t="s">
        <v>20</v>
      </c>
      <c r="E8" s="21">
        <v>0.55</v>
      </c>
      <c r="F8" s="25">
        <v>0</v>
      </c>
      <c r="G8" s="21">
        <v>2.63</v>
      </c>
      <c r="H8" s="24">
        <f t="shared" si="0"/>
        <v>1.4465</v>
      </c>
      <c r="I8" s="20" t="s">
        <v>20</v>
      </c>
    </row>
    <row r="9" spans="1:9" ht="36">
      <c r="A9" s="20">
        <v>3</v>
      </c>
      <c r="B9" s="20">
        <v>724</v>
      </c>
      <c r="C9" s="20" t="s">
        <v>23</v>
      </c>
      <c r="D9" s="20" t="s">
        <v>20</v>
      </c>
      <c r="E9" s="21">
        <v>0.7</v>
      </c>
      <c r="F9" s="25">
        <v>0</v>
      </c>
      <c r="G9" s="21">
        <v>0.7298</v>
      </c>
      <c r="H9" s="24">
        <f t="shared" si="0"/>
        <v>0.5109</v>
      </c>
      <c r="I9" s="20" t="s">
        <v>24</v>
      </c>
    </row>
    <row r="10" spans="1:9" ht="36">
      <c r="A10" s="20">
        <v>4</v>
      </c>
      <c r="B10" s="20">
        <v>1155</v>
      </c>
      <c r="C10" s="20" t="s">
        <v>25</v>
      </c>
      <c r="D10" s="20" t="s">
        <v>26</v>
      </c>
      <c r="E10" s="21">
        <v>0.19</v>
      </c>
      <c r="F10" s="25">
        <v>0</v>
      </c>
      <c r="G10" s="26">
        <v>3.189</v>
      </c>
      <c r="H10" s="24">
        <f t="shared" si="0"/>
        <v>0.6059</v>
      </c>
      <c r="I10" s="20" t="s">
        <v>27</v>
      </c>
    </row>
    <row r="11" spans="1:9" ht="36">
      <c r="A11" s="20">
        <v>5</v>
      </c>
      <c r="B11" s="20">
        <v>1156</v>
      </c>
      <c r="C11" s="20" t="s">
        <v>25</v>
      </c>
      <c r="D11" s="20" t="s">
        <v>26</v>
      </c>
      <c r="E11" s="21">
        <v>0.06</v>
      </c>
      <c r="F11" s="25">
        <v>0</v>
      </c>
      <c r="G11" s="21">
        <v>0.4393</v>
      </c>
      <c r="H11" s="24">
        <f t="shared" si="0"/>
        <v>0.0264</v>
      </c>
      <c r="I11" s="20" t="s">
        <v>27</v>
      </c>
    </row>
    <row r="12" spans="1:9" ht="36">
      <c r="A12" s="20">
        <v>6</v>
      </c>
      <c r="B12" s="20">
        <v>20085</v>
      </c>
      <c r="C12" s="20" t="s">
        <v>28</v>
      </c>
      <c r="D12" s="20" t="s">
        <v>29</v>
      </c>
      <c r="E12" s="21">
        <v>1.14</v>
      </c>
      <c r="F12" s="25">
        <v>0.05</v>
      </c>
      <c r="G12" s="21">
        <v>22.61</v>
      </c>
      <c r="H12" s="24">
        <f t="shared" si="0"/>
        <v>27.06417</v>
      </c>
      <c r="I12" s="20" t="s">
        <v>27</v>
      </c>
    </row>
    <row r="13" spans="1:9" ht="12.75">
      <c r="A13" s="20">
        <v>7</v>
      </c>
      <c r="B13" s="20">
        <v>20132</v>
      </c>
      <c r="C13" s="20" t="s">
        <v>30</v>
      </c>
      <c r="D13" s="20" t="s">
        <v>29</v>
      </c>
      <c r="E13" s="21">
        <v>14.84</v>
      </c>
      <c r="F13" s="25">
        <v>0.05</v>
      </c>
      <c r="G13" s="21">
        <v>11.83</v>
      </c>
      <c r="H13" s="24">
        <f t="shared" si="0"/>
        <v>184.33506</v>
      </c>
      <c r="I13" s="20" t="s">
        <v>27</v>
      </c>
    </row>
    <row r="14" spans="1:9" ht="36">
      <c r="A14" s="20">
        <v>4</v>
      </c>
      <c r="B14" s="20">
        <v>1007</v>
      </c>
      <c r="C14" s="20" t="s">
        <v>31</v>
      </c>
      <c r="D14" s="20" t="s">
        <v>26</v>
      </c>
      <c r="E14" s="21">
        <v>0.5</v>
      </c>
      <c r="F14" s="25">
        <v>0</v>
      </c>
      <c r="G14" s="21">
        <v>80.378</v>
      </c>
      <c r="H14" s="24">
        <f t="shared" si="0"/>
        <v>40.189</v>
      </c>
      <c r="I14" s="20" t="s">
        <v>27</v>
      </c>
    </row>
    <row r="15" spans="1:9" ht="36">
      <c r="A15" s="20">
        <v>5</v>
      </c>
      <c r="B15" s="20">
        <v>1010</v>
      </c>
      <c r="C15" s="20" t="s">
        <v>32</v>
      </c>
      <c r="D15" s="20" t="s">
        <v>26</v>
      </c>
      <c r="E15" s="21">
        <v>0.1</v>
      </c>
      <c r="F15" s="25">
        <v>0</v>
      </c>
      <c r="G15" s="26">
        <v>95.9624</v>
      </c>
      <c r="H15" s="24">
        <f t="shared" si="0"/>
        <v>9.5962</v>
      </c>
      <c r="I15" s="20" t="s">
        <v>27</v>
      </c>
    </row>
    <row r="16" spans="1:9" ht="36">
      <c r="A16" s="20">
        <v>6</v>
      </c>
      <c r="B16" s="20">
        <v>1016</v>
      </c>
      <c r="C16" s="20" t="s">
        <v>33</v>
      </c>
      <c r="D16" s="20" t="s">
        <v>26</v>
      </c>
      <c r="E16" s="21">
        <v>0.094</v>
      </c>
      <c r="F16" s="25">
        <v>0</v>
      </c>
      <c r="G16" s="21">
        <v>66.5265</v>
      </c>
      <c r="H16" s="24">
        <f t="shared" si="0"/>
        <v>6.2535</v>
      </c>
      <c r="I16" s="20" t="s">
        <v>27</v>
      </c>
    </row>
    <row r="17" spans="1:9" ht="36">
      <c r="A17" s="20">
        <v>7</v>
      </c>
      <c r="B17" s="20">
        <v>1018</v>
      </c>
      <c r="C17" s="27" t="s">
        <v>33</v>
      </c>
      <c r="D17" s="20" t="s">
        <v>26</v>
      </c>
      <c r="E17" s="21">
        <v>0.156</v>
      </c>
      <c r="F17" s="25">
        <v>0</v>
      </c>
      <c r="G17" s="21">
        <v>31.8419</v>
      </c>
      <c r="H17" s="24">
        <f t="shared" si="0"/>
        <v>4.9673</v>
      </c>
      <c r="I17" s="20" t="s">
        <v>27</v>
      </c>
    </row>
  </sheetData>
  <sheetProtection/>
  <mergeCells count="3">
    <mergeCell ref="G2:I2"/>
    <mergeCell ref="C5:G5"/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12.421875" style="0" customWidth="1"/>
  </cols>
  <sheetData>
    <row r="1" spans="1:10" ht="13.5" thickBot="1">
      <c r="A1" s="333" t="s">
        <v>44</v>
      </c>
      <c r="B1" s="334"/>
      <c r="C1" s="337" t="s">
        <v>45</v>
      </c>
      <c r="D1" s="338"/>
      <c r="E1" s="338"/>
      <c r="F1" s="338"/>
      <c r="G1" s="338"/>
      <c r="H1" s="338"/>
      <c r="I1" s="338"/>
      <c r="J1" s="339"/>
    </row>
    <row r="2" spans="1:10" ht="13.5" thickBot="1">
      <c r="A2" s="335"/>
      <c r="B2" s="336"/>
      <c r="C2" s="340">
        <v>15</v>
      </c>
      <c r="D2" s="341"/>
      <c r="E2" s="342">
        <v>30</v>
      </c>
      <c r="F2" s="342"/>
      <c r="G2" s="342">
        <v>45</v>
      </c>
      <c r="H2" s="342"/>
      <c r="I2" s="342">
        <v>60</v>
      </c>
      <c r="J2" s="343"/>
    </row>
    <row r="3" spans="1:10" ht="12.75">
      <c r="A3" s="37"/>
      <c r="B3" s="38"/>
      <c r="C3" s="39"/>
      <c r="D3" s="40"/>
      <c r="E3" s="41"/>
      <c r="F3" s="40"/>
      <c r="G3" s="42"/>
      <c r="H3" s="42"/>
      <c r="I3" s="41"/>
      <c r="J3" s="43"/>
    </row>
    <row r="4" spans="1:10" ht="51">
      <c r="A4" s="211" t="s">
        <v>7</v>
      </c>
      <c r="B4" s="212" t="s">
        <v>46</v>
      </c>
      <c r="C4" s="44"/>
      <c r="D4" s="45"/>
      <c r="E4" s="46"/>
      <c r="F4" s="45"/>
      <c r="G4" s="47"/>
      <c r="H4" s="47"/>
      <c r="I4" s="46"/>
      <c r="J4" s="48"/>
    </row>
    <row r="5" spans="1:10" ht="12.75">
      <c r="A5" s="211"/>
      <c r="B5" s="212"/>
      <c r="C5" s="49"/>
      <c r="D5" s="50"/>
      <c r="E5" s="51"/>
      <c r="F5" s="50"/>
      <c r="G5" s="52"/>
      <c r="H5" s="52"/>
      <c r="I5" s="51"/>
      <c r="J5" s="53"/>
    </row>
    <row r="6" spans="1:10" ht="25.5">
      <c r="A6" s="211" t="s">
        <v>36</v>
      </c>
      <c r="B6" s="213" t="s">
        <v>47</v>
      </c>
      <c r="C6" s="54"/>
      <c r="D6" s="54"/>
      <c r="E6" s="183"/>
      <c r="F6" s="183"/>
      <c r="I6" s="51"/>
      <c r="J6" s="53"/>
    </row>
    <row r="7" spans="1:10" ht="12.75">
      <c r="A7" s="214"/>
      <c r="B7" s="215"/>
      <c r="C7" s="55"/>
      <c r="D7" s="56"/>
      <c r="E7" s="57"/>
      <c r="F7" s="58"/>
      <c r="G7" s="64"/>
      <c r="H7" s="64"/>
      <c r="I7" s="71"/>
      <c r="J7" s="216"/>
    </row>
    <row r="8" spans="1:10" ht="12.75">
      <c r="A8" s="211" t="s">
        <v>38</v>
      </c>
      <c r="B8" s="210" t="s">
        <v>71</v>
      </c>
      <c r="C8" s="60"/>
      <c r="D8" s="61"/>
      <c r="E8" s="62"/>
      <c r="F8" s="63"/>
      <c r="G8" s="56"/>
      <c r="H8" s="58"/>
      <c r="I8" s="65"/>
      <c r="J8" s="66"/>
    </row>
    <row r="9" spans="1:10" ht="12.75">
      <c r="A9" s="214"/>
      <c r="B9" s="215"/>
      <c r="C9" s="60"/>
      <c r="D9" s="61"/>
      <c r="E9" s="57"/>
      <c r="F9" s="56"/>
      <c r="G9" s="67"/>
      <c r="H9" s="56"/>
      <c r="I9" s="57"/>
      <c r="J9" s="59"/>
    </row>
    <row r="10" spans="1:10" ht="12.75">
      <c r="A10" s="211" t="s">
        <v>41</v>
      </c>
      <c r="B10" s="210" t="s">
        <v>55</v>
      </c>
      <c r="C10" s="60"/>
      <c r="D10" s="61"/>
      <c r="E10" s="69"/>
      <c r="F10" s="69"/>
      <c r="I10" s="65"/>
      <c r="J10" s="66"/>
    </row>
    <row r="11" spans="1:10" ht="12.75">
      <c r="A11" s="211"/>
      <c r="B11" s="213"/>
      <c r="C11" s="55"/>
      <c r="D11" s="58"/>
      <c r="E11" s="57"/>
      <c r="F11" s="68"/>
      <c r="G11" s="70"/>
      <c r="H11" s="70"/>
      <c r="I11" s="65"/>
      <c r="J11" s="66"/>
    </row>
    <row r="12" spans="1:10" ht="13.5" thickBot="1">
      <c r="A12" s="72"/>
      <c r="B12" s="73"/>
      <c r="C12" s="74"/>
      <c r="D12" s="75"/>
      <c r="E12" s="76"/>
      <c r="F12" s="75"/>
      <c r="G12" s="77"/>
      <c r="H12" s="77"/>
      <c r="I12" s="76"/>
      <c r="J12" s="78"/>
    </row>
  </sheetData>
  <sheetProtection/>
  <mergeCells count="6">
    <mergeCell ref="A1:B2"/>
    <mergeCell ref="C1:J1"/>
    <mergeCell ref="C2:D2"/>
    <mergeCell ref="E2:F2"/>
    <mergeCell ref="G2:H2"/>
    <mergeCell ref="I2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4.8515625" style="0" customWidth="1"/>
  </cols>
  <sheetData>
    <row r="1" spans="1:10" ht="13.5" thickBot="1">
      <c r="A1" s="344" t="s">
        <v>44</v>
      </c>
      <c r="B1" s="345"/>
      <c r="C1" s="348" t="s">
        <v>45</v>
      </c>
      <c r="D1" s="348"/>
      <c r="E1" s="348"/>
      <c r="F1" s="348"/>
      <c r="G1" s="348"/>
      <c r="H1" s="348"/>
      <c r="I1" s="348"/>
      <c r="J1" s="349"/>
    </row>
    <row r="2" spans="1:11" ht="14.25" thickBot="1" thickTop="1">
      <c r="A2" s="346"/>
      <c r="B2" s="347"/>
      <c r="C2" s="350">
        <v>15</v>
      </c>
      <c r="D2" s="350"/>
      <c r="E2" s="351">
        <v>30</v>
      </c>
      <c r="F2" s="351"/>
      <c r="G2" s="350">
        <v>45</v>
      </c>
      <c r="H2" s="350"/>
      <c r="I2" s="350">
        <v>60</v>
      </c>
      <c r="J2" s="350"/>
      <c r="K2" s="126"/>
    </row>
    <row r="3" spans="1:11" ht="13.5" thickTop="1">
      <c r="A3" s="80"/>
      <c r="B3" s="81"/>
      <c r="C3" s="109"/>
      <c r="D3" s="82"/>
      <c r="E3" s="105"/>
      <c r="F3" s="106"/>
      <c r="G3" s="107"/>
      <c r="H3" s="108"/>
      <c r="I3" s="107"/>
      <c r="J3" s="108"/>
      <c r="K3" s="126"/>
    </row>
    <row r="4" spans="1:11" ht="38.25">
      <c r="A4" s="80" t="s">
        <v>7</v>
      </c>
      <c r="B4" s="83" t="s">
        <v>54</v>
      </c>
      <c r="C4" s="140"/>
      <c r="D4" s="137"/>
      <c r="E4" s="85"/>
      <c r="F4" s="84"/>
      <c r="G4" s="85"/>
      <c r="H4" s="85"/>
      <c r="I4" s="86"/>
      <c r="J4" s="131"/>
      <c r="K4" s="126"/>
    </row>
    <row r="5" spans="1:10" ht="12.75">
      <c r="A5" s="80"/>
      <c r="B5" s="83"/>
      <c r="C5" s="110"/>
      <c r="D5" s="87"/>
      <c r="E5" s="88"/>
      <c r="F5" s="87"/>
      <c r="G5" s="88"/>
      <c r="H5" s="88"/>
      <c r="I5" s="89"/>
      <c r="J5" s="130"/>
    </row>
    <row r="6" spans="1:10" ht="38.25">
      <c r="A6" s="80" t="s">
        <v>36</v>
      </c>
      <c r="B6" s="83" t="s">
        <v>56</v>
      </c>
      <c r="C6" s="110"/>
      <c r="D6" s="88"/>
      <c r="E6" s="96"/>
      <c r="F6" s="96"/>
      <c r="G6" s="96"/>
      <c r="H6" s="96"/>
      <c r="I6" s="89"/>
      <c r="J6" s="130"/>
    </row>
    <row r="7" spans="1:10" ht="12.75">
      <c r="A7" s="91"/>
      <c r="B7" s="92"/>
      <c r="C7" s="112"/>
      <c r="D7" s="93"/>
      <c r="E7" s="117"/>
      <c r="F7" s="61"/>
      <c r="G7" s="93"/>
      <c r="H7" s="93"/>
      <c r="I7" s="94"/>
      <c r="J7" s="129"/>
    </row>
    <row r="8" spans="1:10" ht="12.75">
      <c r="A8" s="80" t="s">
        <v>38</v>
      </c>
      <c r="B8" s="83" t="s">
        <v>47</v>
      </c>
      <c r="C8" s="142"/>
      <c r="D8" s="143"/>
      <c r="E8" s="134"/>
      <c r="F8" s="133"/>
      <c r="G8" s="133"/>
      <c r="H8" s="95"/>
      <c r="I8" s="93"/>
      <c r="J8" s="129"/>
    </row>
    <row r="9" spans="1:11" ht="12.75">
      <c r="A9" s="91"/>
      <c r="B9" s="114"/>
      <c r="C9" s="113"/>
      <c r="D9" s="90"/>
      <c r="E9" s="94"/>
      <c r="F9" s="93"/>
      <c r="G9" s="97"/>
      <c r="H9" s="93"/>
      <c r="I9" s="94"/>
      <c r="J9" s="117"/>
      <c r="K9" s="126"/>
    </row>
    <row r="10" spans="1:11" ht="12.75">
      <c r="A10" s="80" t="s">
        <v>41</v>
      </c>
      <c r="B10" s="98" t="s">
        <v>51</v>
      </c>
      <c r="C10" s="111"/>
      <c r="D10" s="90"/>
      <c r="E10" s="94"/>
      <c r="F10" s="95"/>
      <c r="G10" s="96"/>
      <c r="H10" s="96"/>
      <c r="I10" s="94"/>
      <c r="J10" s="117"/>
      <c r="K10" s="126"/>
    </row>
    <row r="11" spans="1:11" ht="12.75">
      <c r="A11" s="80"/>
      <c r="B11" s="116"/>
      <c r="C11" s="115"/>
      <c r="D11" s="95"/>
      <c r="E11" s="93"/>
      <c r="F11" s="95"/>
      <c r="G11" s="93"/>
      <c r="H11" s="93"/>
      <c r="I11" s="94"/>
      <c r="J11" s="117"/>
      <c r="K11" s="126"/>
    </row>
    <row r="12" spans="1:11" ht="12.75">
      <c r="A12" s="91"/>
      <c r="B12" s="114"/>
      <c r="C12" s="132"/>
      <c r="D12" s="104"/>
      <c r="E12" s="133"/>
      <c r="F12" s="104"/>
      <c r="G12" s="93"/>
      <c r="H12" s="93"/>
      <c r="I12" s="94"/>
      <c r="J12" s="117"/>
      <c r="K12" s="126"/>
    </row>
    <row r="13" spans="1:11" ht="25.5">
      <c r="A13" s="80" t="s">
        <v>42</v>
      </c>
      <c r="B13" s="116" t="s">
        <v>48</v>
      </c>
      <c r="C13" s="136"/>
      <c r="D13" s="137"/>
      <c r="E13" s="136"/>
      <c r="F13" s="137"/>
      <c r="G13" s="141"/>
      <c r="H13" s="93"/>
      <c r="I13" s="94"/>
      <c r="J13" s="117"/>
      <c r="K13" s="126"/>
    </row>
    <row r="14" spans="1:11" ht="12.75">
      <c r="A14" s="80"/>
      <c r="B14" s="83"/>
      <c r="C14" s="112"/>
      <c r="D14" s="95"/>
      <c r="E14" s="93"/>
      <c r="F14" s="95"/>
      <c r="G14" s="93"/>
      <c r="H14" s="93"/>
      <c r="I14" s="94"/>
      <c r="J14" s="117"/>
      <c r="K14" s="126"/>
    </row>
    <row r="15" spans="1:10" ht="12.75">
      <c r="A15" s="80" t="s">
        <v>43</v>
      </c>
      <c r="B15" s="116" t="s">
        <v>52</v>
      </c>
      <c r="C15" s="117"/>
      <c r="D15" s="95"/>
      <c r="E15" s="133"/>
      <c r="F15" s="104"/>
      <c r="G15" s="136"/>
      <c r="H15" s="136"/>
      <c r="I15" s="134"/>
      <c r="J15" s="135"/>
    </row>
    <row r="16" spans="1:11" ht="12.75">
      <c r="A16" s="80"/>
      <c r="B16" s="119"/>
      <c r="C16" s="118"/>
      <c r="D16" s="101"/>
      <c r="E16" s="102"/>
      <c r="F16" s="101"/>
      <c r="G16" s="102"/>
      <c r="H16" s="102"/>
      <c r="I16" s="103"/>
      <c r="J16" s="123"/>
      <c r="K16" s="126"/>
    </row>
    <row r="17" spans="1:11" ht="12.75">
      <c r="A17" s="80" t="s">
        <v>49</v>
      </c>
      <c r="B17" s="116" t="s">
        <v>50</v>
      </c>
      <c r="C17" s="118"/>
      <c r="D17" s="101"/>
      <c r="E17" s="102"/>
      <c r="F17" s="101"/>
      <c r="G17" s="138"/>
      <c r="H17" s="138"/>
      <c r="I17" s="99"/>
      <c r="J17" s="125"/>
      <c r="K17" s="126"/>
    </row>
    <row r="18" spans="1:11" ht="12.75">
      <c r="A18" s="80"/>
      <c r="B18" s="116"/>
      <c r="C18" s="118"/>
      <c r="D18" s="101"/>
      <c r="E18" s="102"/>
      <c r="F18" s="101"/>
      <c r="G18" s="102"/>
      <c r="H18" s="102"/>
      <c r="I18" s="103"/>
      <c r="J18" s="127"/>
      <c r="K18" s="61"/>
    </row>
    <row r="19" spans="1:11" ht="12.75">
      <c r="A19" s="80"/>
      <c r="B19" s="116"/>
      <c r="C19" s="118"/>
      <c r="D19" s="101"/>
      <c r="E19" s="102"/>
      <c r="F19" s="101"/>
      <c r="G19" s="102"/>
      <c r="H19" s="102"/>
      <c r="K19" s="126"/>
    </row>
    <row r="20" spans="1:11" ht="12.75">
      <c r="A20" s="80" t="s">
        <v>53</v>
      </c>
      <c r="B20" s="83" t="s">
        <v>55</v>
      </c>
      <c r="C20" s="144"/>
      <c r="D20" s="139"/>
      <c r="I20" s="103"/>
      <c r="J20" s="123"/>
      <c r="K20" s="126"/>
    </row>
    <row r="21" spans="1:11" ht="13.5" thickBot="1">
      <c r="A21" s="100"/>
      <c r="B21" s="120"/>
      <c r="C21" s="123"/>
      <c r="D21" s="122"/>
      <c r="E21" s="123"/>
      <c r="F21" s="122"/>
      <c r="G21" s="124"/>
      <c r="H21" s="123"/>
      <c r="I21" s="124"/>
      <c r="J21" s="128"/>
      <c r="K21" s="126"/>
    </row>
    <row r="22" spans="1:8" ht="13.5" thickTop="1">
      <c r="A22" s="121"/>
      <c r="C22" s="121"/>
      <c r="E22" s="121"/>
      <c r="H22" s="121"/>
    </row>
  </sheetData>
  <sheetProtection/>
  <mergeCells count="6">
    <mergeCell ref="A1:B2"/>
    <mergeCell ref="C1:J1"/>
    <mergeCell ref="C2:D2"/>
    <mergeCell ref="E2:F2"/>
    <mergeCell ref="G2:H2"/>
    <mergeCell ref="I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M15" sqref="M15"/>
    </sheetView>
  </sheetViews>
  <sheetFormatPr defaultColWidth="9.140625" defaultRowHeight="12.75"/>
  <cols>
    <col min="2" max="2" width="16.421875" style="0" customWidth="1"/>
  </cols>
  <sheetData>
    <row r="1" spans="1:8" ht="12.75">
      <c r="A1" s="352" t="s">
        <v>44</v>
      </c>
      <c r="B1" s="353"/>
      <c r="C1" s="356" t="s">
        <v>45</v>
      </c>
      <c r="D1" s="357"/>
      <c r="E1" s="357"/>
      <c r="F1" s="357"/>
      <c r="G1" s="357"/>
      <c r="H1" s="358"/>
    </row>
    <row r="2" spans="1:8" ht="13.5" thickBot="1">
      <c r="A2" s="354"/>
      <c r="B2" s="355"/>
      <c r="C2" s="359">
        <v>30</v>
      </c>
      <c r="D2" s="360"/>
      <c r="E2" s="360">
        <v>60</v>
      </c>
      <c r="F2" s="360"/>
      <c r="G2" s="360">
        <v>90</v>
      </c>
      <c r="H2" s="361"/>
    </row>
    <row r="3" spans="1:8" ht="12.75">
      <c r="A3" s="164"/>
      <c r="B3" s="165"/>
      <c r="C3" s="168"/>
      <c r="D3" s="159"/>
      <c r="E3" s="162"/>
      <c r="F3" s="159"/>
      <c r="G3" s="162"/>
      <c r="H3" s="185"/>
    </row>
    <row r="4" spans="1:8" ht="25.5">
      <c r="A4" s="158" t="s">
        <v>7</v>
      </c>
      <c r="B4" s="166" t="s">
        <v>54</v>
      </c>
      <c r="C4" s="169"/>
      <c r="D4" s="160"/>
      <c r="E4" s="131"/>
      <c r="F4" s="84"/>
      <c r="G4" s="131"/>
      <c r="H4" s="186"/>
    </row>
    <row r="5" spans="1:8" ht="12.75">
      <c r="A5" s="158"/>
      <c r="B5" s="166"/>
      <c r="C5" s="170"/>
      <c r="D5" s="87"/>
      <c r="E5" s="163"/>
      <c r="F5" s="87"/>
      <c r="G5" s="163"/>
      <c r="H5" s="187"/>
    </row>
    <row r="6" spans="1:8" ht="12.75">
      <c r="A6" s="158" t="s">
        <v>36</v>
      </c>
      <c r="B6" s="166" t="s">
        <v>63</v>
      </c>
      <c r="C6" s="321"/>
      <c r="D6" s="322"/>
      <c r="E6" s="132"/>
      <c r="F6" s="132"/>
      <c r="G6" s="132"/>
      <c r="H6" s="188"/>
    </row>
    <row r="7" spans="1:8" ht="12.75">
      <c r="A7" s="161"/>
      <c r="B7" s="174"/>
      <c r="C7" s="172"/>
      <c r="D7" s="132"/>
      <c r="E7" s="132"/>
      <c r="F7" s="175"/>
      <c r="G7" s="132"/>
      <c r="H7" s="188"/>
    </row>
    <row r="8" spans="1:8" ht="12.75">
      <c r="A8" s="161"/>
      <c r="B8" s="176"/>
      <c r="C8" s="177"/>
      <c r="D8" s="175"/>
      <c r="E8" s="134"/>
      <c r="F8" s="132"/>
      <c r="G8" s="178"/>
      <c r="H8" s="188"/>
    </row>
    <row r="9" spans="1:8" ht="25.5">
      <c r="A9" s="158" t="s">
        <v>38</v>
      </c>
      <c r="B9" s="318" t="s">
        <v>170</v>
      </c>
      <c r="C9" s="177"/>
      <c r="D9" s="175"/>
      <c r="E9" s="182"/>
      <c r="F9" s="171"/>
      <c r="G9" s="178"/>
      <c r="H9" s="188"/>
    </row>
    <row r="10" spans="1:8" ht="12.75">
      <c r="A10" s="161"/>
      <c r="B10" s="176"/>
      <c r="C10" s="177"/>
      <c r="D10" s="175"/>
      <c r="E10" s="134"/>
      <c r="F10" s="132"/>
      <c r="G10" s="178"/>
      <c r="H10" s="188"/>
    </row>
    <row r="11" spans="1:8" ht="25.5">
      <c r="A11" s="158" t="s">
        <v>41</v>
      </c>
      <c r="B11" s="166" t="s">
        <v>48</v>
      </c>
      <c r="C11" s="320"/>
      <c r="D11" s="184"/>
      <c r="G11" s="132"/>
      <c r="H11" s="188"/>
    </row>
    <row r="12" spans="1:8" ht="12.75">
      <c r="A12" s="161"/>
      <c r="B12" s="176"/>
      <c r="C12" s="172"/>
      <c r="D12" s="104"/>
      <c r="E12" s="132"/>
      <c r="F12" s="104"/>
      <c r="G12" s="132"/>
      <c r="H12" s="188"/>
    </row>
    <row r="13" spans="1:8" ht="12.75">
      <c r="A13" s="158" t="s">
        <v>42</v>
      </c>
      <c r="B13" s="318" t="s">
        <v>180</v>
      </c>
      <c r="C13" s="181"/>
      <c r="D13" s="137"/>
      <c r="E13" s="132"/>
      <c r="F13" s="104"/>
      <c r="G13" s="132"/>
      <c r="H13" s="188"/>
    </row>
    <row r="14" spans="1:8" ht="12.75">
      <c r="A14" s="158"/>
      <c r="B14" s="176"/>
      <c r="C14" s="172"/>
      <c r="D14" s="104"/>
      <c r="E14" s="132"/>
      <c r="F14" s="104"/>
      <c r="G14" s="132"/>
      <c r="H14" s="188"/>
    </row>
    <row r="15" spans="1:8" ht="12.75">
      <c r="A15" s="158" t="s">
        <v>43</v>
      </c>
      <c r="B15" s="167" t="s">
        <v>172</v>
      </c>
      <c r="C15" s="172"/>
      <c r="D15" s="104"/>
      <c r="E15" s="171"/>
      <c r="F15" s="137"/>
      <c r="G15" s="178"/>
      <c r="H15" s="188"/>
    </row>
    <row r="16" spans="2:8" ht="12.75">
      <c r="B16" s="167"/>
      <c r="C16" s="172"/>
      <c r="D16" s="104"/>
      <c r="E16" s="132"/>
      <c r="F16" s="104"/>
      <c r="G16" s="178"/>
      <c r="H16" s="188"/>
    </row>
    <row r="17" spans="1:8" ht="12.75">
      <c r="A17" s="158"/>
      <c r="B17" s="166"/>
      <c r="C17" s="172"/>
      <c r="D17" s="104"/>
      <c r="E17" s="132"/>
      <c r="F17" s="104"/>
      <c r="G17" s="132"/>
      <c r="H17" s="188"/>
    </row>
    <row r="18" spans="1:8" ht="25.5">
      <c r="A18" s="158" t="s">
        <v>49</v>
      </c>
      <c r="B18" s="166" t="s">
        <v>169</v>
      </c>
      <c r="C18" s="172"/>
      <c r="D18" s="104"/>
      <c r="E18" s="132"/>
      <c r="F18" s="104"/>
      <c r="G18" s="171"/>
      <c r="H18" s="189"/>
    </row>
    <row r="19" spans="2:8" ht="12.75">
      <c r="B19" s="166"/>
      <c r="C19" s="172"/>
      <c r="D19" s="104"/>
      <c r="E19" s="132"/>
      <c r="F19" s="104"/>
      <c r="G19" s="132"/>
      <c r="H19" s="188"/>
    </row>
    <row r="20" spans="1:13" ht="12.75">
      <c r="A20" s="158"/>
      <c r="B20" s="166"/>
      <c r="C20" s="177"/>
      <c r="D20" s="104"/>
      <c r="E20" s="132"/>
      <c r="F20" s="104"/>
      <c r="G20" s="132"/>
      <c r="H20" s="188"/>
      <c r="K20" s="183"/>
      <c r="L20" s="183"/>
      <c r="M20" s="183"/>
    </row>
    <row r="21" spans="1:13" ht="12.75">
      <c r="A21" s="158" t="s">
        <v>53</v>
      </c>
      <c r="B21" s="166" t="s">
        <v>50</v>
      </c>
      <c r="C21" s="177"/>
      <c r="D21" s="104"/>
      <c r="E21" s="171"/>
      <c r="F21" s="137"/>
      <c r="G21" s="171"/>
      <c r="H21" s="189"/>
      <c r="K21" s="183"/>
      <c r="L21" s="183"/>
      <c r="M21" s="183"/>
    </row>
    <row r="22" spans="2:13" ht="12.75">
      <c r="B22" s="166"/>
      <c r="C22" s="177"/>
      <c r="D22" s="104"/>
      <c r="E22" s="132"/>
      <c r="F22" s="104"/>
      <c r="G22" s="132"/>
      <c r="H22" s="188"/>
      <c r="K22" s="183"/>
      <c r="L22" s="183"/>
      <c r="M22" s="183"/>
    </row>
    <row r="23" spans="2:8" ht="12.75">
      <c r="B23" s="166"/>
      <c r="C23" s="177"/>
      <c r="D23" s="104"/>
      <c r="E23" s="132"/>
      <c r="F23" s="104"/>
      <c r="G23" s="132"/>
      <c r="H23" s="188"/>
    </row>
    <row r="24" spans="1:8" ht="12.75">
      <c r="A24" s="158" t="s">
        <v>171</v>
      </c>
      <c r="B24" s="166" t="s">
        <v>55</v>
      </c>
      <c r="C24" s="172"/>
      <c r="D24" s="104"/>
      <c r="E24" s="173"/>
      <c r="F24" s="173"/>
      <c r="G24" s="184"/>
      <c r="H24" s="319"/>
    </row>
    <row r="25" spans="1:8" ht="13.5" thickBot="1">
      <c r="A25" s="179"/>
      <c r="B25" s="180"/>
      <c r="C25" s="190"/>
      <c r="D25" s="191"/>
      <c r="E25" s="192"/>
      <c r="F25" s="191"/>
      <c r="G25" s="192"/>
      <c r="H25" s="193"/>
    </row>
    <row r="26" spans="1:8" ht="12.75">
      <c r="A26" s="113"/>
      <c r="B26" s="90"/>
      <c r="C26" s="113"/>
      <c r="D26" s="90"/>
      <c r="E26" s="113"/>
      <c r="F26" s="90"/>
      <c r="G26" s="90"/>
      <c r="H26" s="113"/>
    </row>
  </sheetData>
  <sheetProtection/>
  <mergeCells count="5">
    <mergeCell ref="A1:B2"/>
    <mergeCell ref="C1:H1"/>
    <mergeCell ref="C2:D2"/>
    <mergeCell ref="E2:F2"/>
    <mergeCell ref="G2:H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8">
      <selection activeCell="E18" sqref="E18"/>
    </sheetView>
  </sheetViews>
  <sheetFormatPr defaultColWidth="9.140625" defaultRowHeight="12.75"/>
  <cols>
    <col min="1" max="2" width="11.8515625" style="0" bestFit="1" customWidth="1"/>
    <col min="3" max="3" width="35.140625" style="0" customWidth="1"/>
    <col min="4" max="4" width="11.8515625" style="0" bestFit="1" customWidth="1"/>
    <col min="5" max="5" width="65.28125" style="0" customWidth="1"/>
  </cols>
  <sheetData>
    <row r="1" spans="1:5" ht="13.5" thickBot="1">
      <c r="A1" s="217" t="s">
        <v>78</v>
      </c>
      <c r="B1" s="218" t="s">
        <v>72</v>
      </c>
      <c r="C1" s="218" t="s">
        <v>73</v>
      </c>
      <c r="D1" s="218" t="s">
        <v>74</v>
      </c>
      <c r="E1" s="218" t="s">
        <v>75</v>
      </c>
    </row>
    <row r="2" spans="1:5" ht="77.25" thickBot="1">
      <c r="A2" s="219" t="s">
        <v>76</v>
      </c>
      <c r="B2" s="220" t="s">
        <v>76</v>
      </c>
      <c r="C2" s="220" t="s">
        <v>76</v>
      </c>
      <c r="D2" s="220" t="s">
        <v>76</v>
      </c>
      <c r="E2" s="220"/>
    </row>
    <row r="3" spans="1:5" ht="12.75">
      <c r="A3" s="225">
        <v>0.25</v>
      </c>
      <c r="B3" s="231">
        <v>0.25</v>
      </c>
      <c r="C3" s="231">
        <v>0.25</v>
      </c>
      <c r="D3" s="231">
        <v>0.25</v>
      </c>
      <c r="E3" s="231">
        <v>1</v>
      </c>
    </row>
    <row r="4" spans="1:5" ht="12.75">
      <c r="A4" s="226" t="s">
        <v>77</v>
      </c>
      <c r="B4" s="226" t="s">
        <v>77</v>
      </c>
      <c r="C4" s="235"/>
      <c r="D4" s="236"/>
      <c r="E4" s="237"/>
    </row>
    <row r="5" spans="1:5" ht="12.75">
      <c r="A5" s="227" t="s">
        <v>77</v>
      </c>
      <c r="B5" s="232"/>
      <c r="C5" s="238" t="s">
        <v>77</v>
      </c>
      <c r="D5" s="223"/>
      <c r="E5" s="239" t="s">
        <v>77</v>
      </c>
    </row>
    <row r="6" spans="1:5" ht="12.75">
      <c r="A6" s="228">
        <f>E6/4</f>
        <v>16606.93</v>
      </c>
      <c r="B6" s="233">
        <f>E6/4</f>
        <v>16606.93</v>
      </c>
      <c r="C6" s="240">
        <f>B6</f>
        <v>16606.93</v>
      </c>
      <c r="D6" s="222">
        <f>E6/4</f>
        <v>16606.93</v>
      </c>
      <c r="E6" s="241">
        <v>66427.72</v>
      </c>
    </row>
    <row r="7" spans="1:5" ht="12.75">
      <c r="A7" s="229"/>
      <c r="B7" s="234"/>
      <c r="C7" s="242"/>
      <c r="D7" s="224"/>
      <c r="E7" s="243"/>
    </row>
    <row r="8" spans="1:5" ht="12.75">
      <c r="A8" s="230"/>
      <c r="B8" s="230"/>
      <c r="C8" s="244"/>
      <c r="D8" s="245"/>
      <c r="E8" s="246"/>
    </row>
    <row r="13" ht="12.75">
      <c r="D13" s="221"/>
    </row>
    <row r="18" spans="3:5" ht="179.25" thickBot="1">
      <c r="C18" s="316" t="s">
        <v>111</v>
      </c>
      <c r="E18" s="315" t="s">
        <v>112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 de Azevedo Oliveira</dc:creator>
  <cp:keywords/>
  <dc:description/>
  <cp:lastModifiedBy>Maira de Azevedo Oliveira</cp:lastModifiedBy>
  <cp:lastPrinted>2021-06-21T12:56:44Z</cp:lastPrinted>
  <dcterms:created xsi:type="dcterms:W3CDTF">2020-05-23T18:20:59Z</dcterms:created>
  <dcterms:modified xsi:type="dcterms:W3CDTF">2021-06-21T12:58:42Z</dcterms:modified>
  <cp:category/>
  <cp:version/>
  <cp:contentType/>
  <cp:contentStatus/>
</cp:coreProperties>
</file>