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80" windowWidth="16380" windowHeight="5010" activeTab="0"/>
  </bookViews>
  <sheets>
    <sheet name="PLANILHA" sheetId="1" r:id="rId1"/>
    <sheet name="Composição do item 06115001-E" sheetId="2" r:id="rId2"/>
    <sheet name="Plan1" sheetId="3" r:id="rId3"/>
    <sheet name="Plan2" sheetId="4" r:id="rId4"/>
    <sheet name="Plan3" sheetId="5" r:id="rId5"/>
    <sheet name="Plan4" sheetId="6" r:id="rId6"/>
  </sheets>
  <definedNames>
    <definedName name="_xlnm.Print_Area" localSheetId="0">'PLANILHA'!$A$1:$I$65</definedName>
    <definedName name="_xlnm.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<sst xmlns="http://schemas.openxmlformats.org/spreadsheetml/2006/main" count="301" uniqueCount="194">
  <si>
    <t>Item</t>
  </si>
  <si>
    <t>Código</t>
  </si>
  <si>
    <t>Descrição</t>
  </si>
  <si>
    <t>Unidade</t>
  </si>
  <si>
    <t>Quantidade</t>
  </si>
  <si>
    <t>R$ Unitário</t>
  </si>
  <si>
    <t>R$</t>
  </si>
  <si>
    <t>1.0</t>
  </si>
  <si>
    <t>1.01</t>
  </si>
  <si>
    <t>M2</t>
  </si>
  <si>
    <t>Memorial</t>
  </si>
  <si>
    <t>Mês/Ano de referência: 11/2016</t>
  </si>
  <si>
    <t>Seq.</t>
  </si>
  <si>
    <t>Tipo</t>
  </si>
  <si>
    <t>%</t>
  </si>
  <si>
    <t>Unitário</t>
  </si>
  <si>
    <t>Valor</t>
  </si>
  <si>
    <t>PAVIMENTAÇÃO C/SOLO-CIM. (TEOR DE CIM. 7,5%, EM PESO)</t>
  </si>
  <si>
    <t>M3</t>
  </si>
  <si>
    <t>CIMENTO PORTLAND CP-II-32 (SACO DE 50KG)</t>
  </si>
  <si>
    <t>M</t>
  </si>
  <si>
    <t>KG</t>
  </si>
  <si>
    <t>PINHO DE TERCEIRA, PECA 3"x3"</t>
  </si>
  <si>
    <t>ENERGIA ELETR. TIPO COMERCIAL</t>
  </si>
  <si>
    <t>KWH</t>
  </si>
  <si>
    <t>BETONEIRA ELETR. 320L, MISTURA</t>
  </si>
  <si>
    <t>E</t>
  </si>
  <si>
    <t>H</t>
  </si>
  <si>
    <t>LABORATORISTA DE SOLOS A</t>
  </si>
  <si>
    <t>O</t>
  </si>
  <si>
    <t>SERVENTE</t>
  </si>
  <si>
    <t>CAMINHAO BASCUL. NO TOCO, 4M3 (</t>
  </si>
  <si>
    <t>CAMINHAO TANQUE 6000L (CP)</t>
  </si>
  <si>
    <t>ROLO COMPACT. 5 A 10T 58,5CV (C</t>
  </si>
  <si>
    <t>06.115.001-E</t>
  </si>
  <si>
    <t>Composição do item 06.115.001-E</t>
  </si>
  <si>
    <t>2.0</t>
  </si>
  <si>
    <t>Serviços Preliminares</t>
  </si>
  <si>
    <t>3.0</t>
  </si>
  <si>
    <t>Pintura</t>
  </si>
  <si>
    <t>TOTAL COM BDI</t>
  </si>
  <si>
    <t>4.0</t>
  </si>
  <si>
    <t>5.0</t>
  </si>
  <si>
    <t>6.0</t>
  </si>
  <si>
    <t>ITEM  / DESCRIÇÃO</t>
  </si>
  <si>
    <t>DIAS</t>
  </si>
  <si>
    <t>SERVIÇOS PRELIMINARES E DIVERSOS</t>
  </si>
  <si>
    <t>ESQUADRIAS</t>
  </si>
  <si>
    <t>REVESTIMENTOS</t>
  </si>
  <si>
    <t>7.0</t>
  </si>
  <si>
    <t>PINTURA</t>
  </si>
  <si>
    <t>DIVISÓRIAS</t>
  </si>
  <si>
    <t>ESTRUTURA</t>
  </si>
  <si>
    <t>8.0</t>
  </si>
  <si>
    <t>SERVIÇOS PRELIMINARES</t>
  </si>
  <si>
    <t>COBERTURA</t>
  </si>
  <si>
    <t>APARELHOS E INSTALAÇÕES SANITÁRIOS</t>
  </si>
  <si>
    <t xml:space="preserve">TOTAL </t>
  </si>
  <si>
    <t>ALVENARIA</t>
  </si>
  <si>
    <t>EQ. ELÉTRICOS</t>
  </si>
  <si>
    <t>2.1</t>
  </si>
  <si>
    <t>2.2</t>
  </si>
  <si>
    <t>3.1</t>
  </si>
  <si>
    <t xml:space="preserve">PINTURA </t>
  </si>
  <si>
    <t>60 DIAS</t>
  </si>
  <si>
    <t>90 DIAS</t>
  </si>
  <si>
    <t>120 DIAS</t>
  </si>
  <si>
    <t>TOTAL</t>
  </si>
  <si>
    <t>APÓS A DATA DE AUTORIZAÇÃO DE INÍCIO DOS SERVIÇOS</t>
  </si>
  <si>
    <t xml:space="preserve"> </t>
  </si>
  <si>
    <t>15 DIAS</t>
  </si>
  <si>
    <t>BDI (22,23%)</t>
  </si>
  <si>
    <t>CONCRETO DOSADO RACIONALMENTE PARA UMA RESISTENCIA CARACTERISTICA A COMPRESSAO DE 20MPA,INCLUSIVE MATERIAIS,TRANSPORTE,PREPARO COM BETONEIRA,LANCAMENTO E ADENSAMENTO</t>
  </si>
  <si>
    <t>11.003.0003-B</t>
  </si>
  <si>
    <t>03.001.0001-B</t>
  </si>
  <si>
    <t>ESCAVAÇÃO MANUAL DE VALA/CAVA EM MATERIAL DE 1ª CATEGORIA (A AREIA,ARGILA OU PICARRA),ATÉ 1,50M DE PROFUNDIDADE,EXCLUSIVE ESCORAMENTO E ESGOTAMENTO</t>
  </si>
  <si>
    <t>03.013.0001-B</t>
  </si>
  <si>
    <t>REATERRO DE VALA/CAVA COMPACTADA A MACO,EM CAMADAS DE 30CM DE ESPESSURA MAXIMA,COM MATERIAL DE BOA QUALIDADE,EXCLUSIVEESTE</t>
  </si>
  <si>
    <t>11.013.0070-B</t>
  </si>
  <si>
    <t>CONCRETO ARMADO,FCK=20MPA,INCLUINDO MATERIAIS PARA 1,00M3 DECONCRETO (IMPORTADO DE USINA) ADENSADO E COLOCADO,14,00M2 DE AREA MOLDADA,FORMAS E ESCORAMENTO CONFORME ITENS 11.004.0022</t>
  </si>
  <si>
    <t>80% do valor do item escavação</t>
  </si>
  <si>
    <t>Fundação</t>
  </si>
  <si>
    <t>Para sapatas: 1m x 1m x1m x 16un.</t>
  </si>
  <si>
    <t>Estrutura</t>
  </si>
  <si>
    <t>COBERTURA EM TELHAS DE ALUMINIO COM ACABAMENTO EM VERNIZ NAS2 FACES (INTERNA E EXTERNA),NO MODELO TRAPEZOIDAL OU ONDULADA,NA ESPESSURA DE 0,5MM.MEDIDA PELA AREA REAL DE COBERTURA.FORNECIMENTO E COLOCACAO</t>
  </si>
  <si>
    <t>16.005.0030-A</t>
  </si>
  <si>
    <t>Cobertura</t>
  </si>
  <si>
    <t>CUMEEIRA DE ALUMINIO,COM ESPESSURA DE 0,8MM,0,30M DE ABA PARA CADA LADO,PARA TELHAS ONDULADAS.FORNECIMENTO E COLOCACAO</t>
  </si>
  <si>
    <t>16.005.0005-A</t>
  </si>
  <si>
    <t>30,8m</t>
  </si>
  <si>
    <t>ET 24.05.0150 (A)</t>
  </si>
  <si>
    <t>Estrutura metalica para cobertura de quadra ou galpao, compreendendo vigas trelicadas compostas de membros soldados em perfil U de chapa dobrada nos banzos superior, inferior, montantes e diagonais, com perfil I 10" nas colunas e trecas em perfil U enrigecidos, aco USI SAC 41, parafusos com cabeca sextavada, porcas em aco carbono e tirante de 1/2" incluindo luva para fixacao. Para coberturas com vao maximo de 16m. Fornecimento de todos os materiais incluindo transporte e montagem.(desonerado)</t>
  </si>
  <si>
    <t>ESTRUTURA METÁLICA PARA COBERTURA DE QUADRA OU GALPÃO, COMPREENDENDO VIGAS TRELIÇADAS COMPOSTAS DE MEMBROS SOLDADOS EM PERFIL U DE CHAPA DOBRADA NOS BANZOS SUPERIOR, INFERIOR, MONTANTES E DIAGONAIS, COM PERFIL I 10" NAS COLUNAS E TERÇAS EM U ENRIGECIDOS, AÇO USI SAC 41, PARAFUSOS COM CABEÇA SEXTAVADA, PORCAS EM AÇO CARBONO E TIRANTE DE 1/2" INCLUINDO LUVA PARA FIXAÇÃO. PARA COBERTURAS COM VÃO MÁXIMO DE 16 M. FORNECIMENTO DE TODOS OS MATERIAIS INCLUINDO TRANSPORTE E MONTAGEM (DESONERADO)</t>
  </si>
  <si>
    <t xml:space="preserve"> EMOP, Sinapi e SCO- Ano referência :03/2021</t>
  </si>
  <si>
    <t>16 un (conforme planta). Pilares de concreto (1m x 1m x 1,5m x 8 unidades x 2 lados)</t>
  </si>
  <si>
    <t xml:space="preserve"> preenchimento das sapatas: ( 1m x 1m x 16 un x 0,05m) +20% da área da quadra: (18,8m x 30,9m)x 0,2 x 0,05m</t>
  </si>
  <si>
    <t>área da quadra: 18,8m x 30,9m</t>
  </si>
  <si>
    <t>1.1</t>
  </si>
  <si>
    <t>1.2</t>
  </si>
  <si>
    <t>5.1</t>
  </si>
  <si>
    <t>6.1</t>
  </si>
  <si>
    <t>6.2</t>
  </si>
  <si>
    <t>Construção de estrutura metálica e cobertura de telha metálica para a quadra poliesportiva bairro Pindobas</t>
  </si>
  <si>
    <t>Iluminação e elétrica</t>
  </si>
  <si>
    <t>PROJETOR PARA ILUMINACAO DE QUADRAS DE ESPORTE,PATIOS OU FACHADAS,EM ALUMINIO REPUXADO,LENTE EM VIDRO TEMPERADO(DIAMETRO=300MM),PARA LAMPADA INCANDESCENTE DE 200W OU MISTA DE 250W,EXCLUSIVE LAMPADA.FORNECIMENTO E COLOCACAO</t>
  </si>
  <si>
    <t>REATOR AEREO PARA LAMPADA VS/MVM DE 250W,IGNITOR COM PICO TENSAO 2,8 A 4KV,FATOR DE POTENCIA DE 0,92,TENSAO DE ALIMENTACAO</t>
  </si>
  <si>
    <t>RELE FOTOELETRICO,PARA COMANDO DE ILUMINACAO EXTERNA,NA TENSAO DE 220V E CARGA MAXIMA DE 1.000W.FORNECIMENTO E COLOCACAO</t>
  </si>
  <si>
    <t>ELETRODUTO DE AÇO GALVANIZADO, CLASSE LEVE, DN 20 MM (3/4), APARENTE, INSTALADO EM TETO - FORNECIMENTO E INSTALAÇÃO. AF_11/2016_P</t>
  </si>
  <si>
    <t>ELETRODUTO DE AÇO GALVANIZADO, CLASSE LEVE, DN 25 MM (1), APARENTE, INSTALADO EM TETO - FORNECIMENTO E INSTALAÇÃO. AF_11/2016_P</t>
  </si>
  <si>
    <t>ELETRODUTO DE AÇO GALVANIZADO, CLASSE SEMI PESADO, DN 40 MM (1 1/2 ), APARENTE, INSTALADO EM TETO - FORNECIMENTO E INSTALAÇÃO. AF_11/2016_P ASSENTAMENTO</t>
  </si>
  <si>
    <t>LUVA DE EMENDA PARA ELETRODUTO, AÇO GALVANIZADO, DN 20 MM (3/4  ), APARENTE, INSTALADA EM TETO - FORNECIMENTO E INSTALAÇÃO. AF_11/2016_P</t>
  </si>
  <si>
    <t>LUVA DE EMENDA PARA ELETRODUTO, AÇO GALVANIZADO, DN 25 MM (1''), APARENTE, INSTALADA EM TETO - FORNECIMENTO E INSTALAÇÃO. AF_11/2016_P</t>
  </si>
  <si>
    <t>LUVA DE EMENDA PARA ELETRODUTO, AÇO GALVANIZADO, DN 40 MM (1 1/2''), APARENTE, INSTALADA EM TETO - FORNECIMENTO E INSTALAÇÃO. AF_11/2016_P</t>
  </si>
  <si>
    <t>CONDULETE DE ALUMÍNIO, TIPO C, PARA ELETRODUTO DE AÇO GALVANIZADO DN 20 MM (3/4''), APARENTE - FORNECIMENTO E INSTALAÇÃO. AF_11/2016_P</t>
  </si>
  <si>
    <t>CONDULETE DE ALUMÍNIO, TIPO E, PARA ELETRODUTO DE AÇO GALVANIZADO DN 20 MM (3/4''), APARENTE - FORNECIMENTO E INSTALAÇÃO. AF_11/2016_P</t>
  </si>
  <si>
    <t>CONDULETE DE ALUMÍNIO, TIPO T, PARA ELETRODUTO DE AÇO GALVANIZADO DN 25 MM (1''), APARENTE - FORNECIMENTO E INSTALAÇÃO. AF_11/2016_P</t>
  </si>
  <si>
    <t>CONDULETE DE ALUMÍNIO, TIPO LR, PARA ELETRODUTO DE AÇO GALVANIZADO DN 25 MM (1''), APARENTE - FORNECIMENTO E INSTALAÇÃO. AF_11/2016_P</t>
  </si>
  <si>
    <t>CURVA 90 GRAUS PARA ELETRODUTO, PVC, ROSCÁVEL, DN 50 MM (1 1/2")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</si>
  <si>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</si>
  <si>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</si>
  <si>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ENTRADA DE SERVICO(PC),PADRAO AMPLA,PARA MEDICAO TRIFASICA,1MEDIDOR,INSTALADO EM MURO,COM CARGA INSTALADA ATE 30KW,CONSTANDO DE POSTE DE CONCRETO COMPLETO,CABINE EM ALVENARIA,COMPORTA,CAIXA PARA INSTALACAO DO MEDIDOR,CAIXA DE CONCRETO PARA ATERRAMENTO,HASTE DE ATERRAMENTO E DEMAIS MATERIAIS NECESSARIOS,EXCLUSIVE DISJUNTOR E FIO OU CABO DE ENTRADA E SAIDA</t>
  </si>
  <si>
    <t>QUADRO DE DISTRIBUICAO DE ENERGIA PARA DISJUNTORES TERMO-MAGNETICOS UNIPOLARES,DE SOBREPOR,COM PORTA E BARRAMENTOS DE FASE,NEUTRO E TERRA,PARA INSTALACAO DE ATE 12 DISJUNTORES SEMDISPOSITIVO PARA CHAVE GERAL.FORNECIMENTO E COLOCACAO</t>
  </si>
  <si>
    <t>DISJUNTOR TERMOMAGNETICO,BIPOLAR,DE 10 A 50AX250V.FORNECIMENTO E COLOCACAO</t>
  </si>
  <si>
    <t>DISJUNTOR TERMOMAGNETICO,TRIPOLAR,DE 10 A 50AX250V.FORNECIMENTO E COLOCACAO</t>
  </si>
  <si>
    <t>CORDOALHA DE COBRE NU 35 MM², NÃO ENTERRADA, COM ISOLADOR - FORNECIMENTO E INSTALAÇÃO. AF_12/2017</t>
  </si>
  <si>
    <t>HASTE DE ATERRAMENTO 5/8  PARA SPDA - FORNECIMENTO E INSTALAÇÃO. AF_12/2017</t>
  </si>
  <si>
    <t>CORDOALHA DE COBRE NU 50 MM², ENTERRADA, SEM ISOLADOR - FORNECIMENTO E INSTALAÇÃO. AF_12/2017</t>
  </si>
  <si>
    <t>ELETRODUTO PVC 40MM (1 ¼ ) PARA SPDA - FORNECIMENTO E INSTALAÇÃO. AF_12/2017</t>
  </si>
  <si>
    <t>CAIXA DE ATERRAMENTO,EM PVC,25X25CM.FORNECIMENTO E COLOCACAO</t>
  </si>
  <si>
    <t>18.027.0130-A</t>
  </si>
  <si>
    <t>UN.</t>
  </si>
  <si>
    <t>21.046.0035-A</t>
  </si>
  <si>
    <t>18.260.0070-A</t>
  </si>
  <si>
    <t>15.011.0014-A</t>
  </si>
  <si>
    <t>15.007.0410-A</t>
  </si>
  <si>
    <t>15.007.0575-A</t>
  </si>
  <si>
    <t>15.007.0600-A</t>
  </si>
  <si>
    <t>15.018.0133-A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</si>
  <si>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</si>
  <si>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</si>
  <si>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</si>
  <si>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</si>
  <si>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</si>
  <si>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</si>
  <si>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</si>
  <si>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</si>
  <si>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</si>
  <si>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</si>
  <si>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</si>
  <si>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</si>
  <si>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</si>
  <si>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</si>
  <si>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</si>
  <si>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</si>
  <si>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</si>
  <si>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</si>
  <si>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</si>
  <si>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</si>
  <si>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</si>
  <si>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</si>
  <si>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</si>
  <si>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</si>
  <si>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</si>
  <si>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</si>
  <si>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Observações:</t>
  </si>
  <si>
    <t>O item 4.16, deve ser fornecido em cores distintas, afim de diferenciar as duas fases e aterramento. Onde 170 metros deve ser de uma cor para uma fase, 170 metros de outra cor para outra fase e 115 metros deve ser verde-amarelo para aterramento.</t>
  </si>
  <si>
    <t>O item 4.17, deve ser fornecido em cores distintas, afim de diferenciar as duas fases e aterramento. Onde 50 metros deve ser de uma cor para uma fase, 50 metros de outra cor para outra fase e 10 metros deve ser verde-amarelo para aterramento.</t>
  </si>
  <si>
    <t>15 unidades</t>
  </si>
  <si>
    <t>5 unidades</t>
  </si>
  <si>
    <t>25 unidades</t>
  </si>
  <si>
    <t>10 unidades</t>
  </si>
  <si>
    <t>4 unidades</t>
  </si>
  <si>
    <t>1 unidade</t>
  </si>
  <si>
    <t>455 m</t>
  </si>
  <si>
    <t>12 unidades</t>
  </si>
  <si>
    <t xml:space="preserve">PT 05.40.0103 </t>
  </si>
  <si>
    <t>PINTURA INTERNA OU EXTERNA SOBRE FERRO, COM TINTA DE BASE ALQUIDICA ESMALTADA BRILHANTE, EQUIVALENTE A LAGONINE OU SIMILAR, INCLUSIVE LIXAMENTO, DESENGORDURAMENTO, APLICAÇÃO DE ZARCÃO DE SECAGEM RÁPIDA, COR LARANJA E 2 DEMÃOS DE ACABAMENTO</t>
  </si>
  <si>
    <t>21.045.0080-A</t>
  </si>
  <si>
    <t>LAMPADA DE MULTIVAPOR METALICO (MVM) DE 250W/220V,BULBO OVOIDE.FORNECIMENTO</t>
  </si>
  <si>
    <t xml:space="preserve">75m </t>
  </si>
  <si>
    <t>30 m</t>
  </si>
  <si>
    <t>10m</t>
  </si>
  <si>
    <t>UNIDADE</t>
  </si>
  <si>
    <t>110 m</t>
  </si>
  <si>
    <t>132m</t>
  </si>
  <si>
    <t>15.007.0216-A</t>
  </si>
  <si>
    <t>TERMINAL AEREO PARA PARA-RAIO(CAPTOR 1 PONTA)EM LATAO MACICO,3/8"X600MM,FIXACAO COM ROSCA MECANICA E ABRACADEIRA,INCLUSIVE</t>
  </si>
  <si>
    <t>6 unidades</t>
  </si>
  <si>
    <t>15.007.0214-A</t>
  </si>
  <si>
    <t>SUPORTE PARA FIXACAO DE CABO PARA PARA-RAIO,COM 20CM DE COMPRIMENTO,COM ISOLADOR.FORNECIMENTO E COLOCACAO</t>
  </si>
  <si>
    <t>40 unidades</t>
  </si>
  <si>
    <t>96m</t>
  </si>
  <si>
    <t>4.27</t>
  </si>
  <si>
    <t>4.28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</si>
</sst>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&quot;Mês de Referência: &quot;0&quot;&quot;"/>
    <numFmt numFmtId="172" formatCode="#,##0.0000"/>
    <numFmt numFmtId="173" formatCode="&quot;R$ &quot;#,##0.0000"/>
    <numFmt numFmtId="174" formatCode="_(* #,##0.00_);_(* \(#,##0.00\);_(* &quot;-&quot;??_);_(@_)"/>
    <numFmt numFmtId="175" formatCode="&quot;R$ &quot;#,##0.00"/>
    <numFmt numFmtId="176" formatCode="0.0000"/>
    <numFmt numFmtId="177" formatCode="0.0"/>
    <numFmt numFmtId="178" formatCode="0.000"/>
    <numFmt numFmtId="179" formatCode="0.000000"/>
    <numFmt numFmtId="180" formatCode="0.000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&quot;R$&quot;\ #,##0.00"/>
    <numFmt numFmtId="186" formatCode="&quot;R$ &quot;#,##0.000"/>
    <numFmt numFmtId="187" formatCode="#,##0.00&quot; &quot;;&quot;(&quot;#,##0.00&quot;)&quot;;&quot;-&quot;#&quot; &quot;;&quot; &quot;@&quot; &quot;"/>
    <numFmt numFmtId="188" formatCode="_-[$R$-416]\ * #,##0.00_-;\-[$R$-416]\ * #,##0.00_-;_-[$R$-416]\ * &quot;-&quot;??_-;_-@_-"/>
  </numFmts>
  <fonts count="77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9"/>
      <name val="Arial "/>
      <family val="0"/>
    </font>
    <font>
      <sz val="9.5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66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 Narrow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C0C0C0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rgb="FFC0C0C0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 style="thick"/>
    </border>
    <border>
      <left style="medium">
        <color rgb="FFC0C0C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C0C0C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0C0C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rgb="FF000000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>
        <color rgb="FF000000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187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5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8" fillId="21" borderId="5" applyNumberFormat="0" applyAlignment="0" applyProtection="0"/>
    <xf numFmtId="41" fontId="1" fillId="0" borderId="0" applyFill="0" applyBorder="0" applyAlignment="0" applyProtection="0"/>
    <xf numFmtId="174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1" fillId="0" borderId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0" fontId="2" fillId="0" borderId="0" xfId="48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33" borderId="0" xfId="49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58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6" fillId="0" borderId="11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173" fontId="2" fillId="0" borderId="0" xfId="58" applyNumberFormat="1" applyFont="1" applyAlignment="1">
      <alignment horizontal="center" vertical="center" wrapText="1"/>
    </xf>
    <xf numFmtId="10" fontId="2" fillId="0" borderId="0" xfId="58" applyNumberFormat="1" applyFont="1" applyAlignment="1">
      <alignment horizontal="center" vertical="center" wrapText="1"/>
    </xf>
    <xf numFmtId="172" fontId="2" fillId="0" borderId="0" xfId="58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 applyProtection="1">
      <alignment vertical="top"/>
      <protection locked="0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vertical="center"/>
    </xf>
    <xf numFmtId="49" fontId="9" fillId="33" borderId="12" xfId="53" applyNumberFormat="1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vertical="center"/>
      <protection/>
    </xf>
    <xf numFmtId="0" fontId="3" fillId="33" borderId="14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/>
      <protection/>
    </xf>
    <xf numFmtId="0" fontId="3" fillId="33" borderId="16" xfId="53" applyFont="1" applyFill="1" applyBorder="1" applyAlignment="1">
      <alignment vertical="center"/>
      <protection/>
    </xf>
    <xf numFmtId="0" fontId="3" fillId="33" borderId="17" xfId="53" applyFont="1" applyFill="1" applyBorder="1" applyAlignment="1">
      <alignment vertical="center"/>
      <protection/>
    </xf>
    <xf numFmtId="0" fontId="3" fillId="33" borderId="18" xfId="53" applyFont="1" applyFill="1" applyBorder="1" applyAlignment="1">
      <alignment vertical="center"/>
      <protection/>
    </xf>
    <xf numFmtId="0" fontId="10" fillId="36" borderId="19" xfId="53" applyFont="1" applyFill="1" applyBorder="1" applyAlignment="1">
      <alignment vertical="center"/>
      <protection/>
    </xf>
    <xf numFmtId="0" fontId="10" fillId="36" borderId="20" xfId="53" applyFont="1" applyFill="1" applyBorder="1" applyAlignment="1">
      <alignment vertical="center"/>
      <protection/>
    </xf>
    <xf numFmtId="0" fontId="10" fillId="36" borderId="21" xfId="53" applyFont="1" applyFill="1" applyBorder="1" applyAlignment="1">
      <alignment vertical="center"/>
      <protection/>
    </xf>
    <xf numFmtId="0" fontId="10" fillId="36" borderId="0" xfId="53" applyFont="1" applyFill="1" applyBorder="1" applyAlignment="1">
      <alignment vertical="center"/>
      <protection/>
    </xf>
    <xf numFmtId="0" fontId="10" fillId="36" borderId="22" xfId="53" applyFont="1" applyFill="1" applyBorder="1" applyAlignment="1">
      <alignment vertical="center"/>
      <protection/>
    </xf>
    <xf numFmtId="0" fontId="10" fillId="33" borderId="19" xfId="53" applyFont="1" applyFill="1" applyBorder="1" applyAlignment="1">
      <alignment vertical="center"/>
      <protection/>
    </xf>
    <xf numFmtId="0" fontId="10" fillId="33" borderId="20" xfId="53" applyFont="1" applyFill="1" applyBorder="1" applyAlignment="1">
      <alignment vertical="center"/>
      <protection/>
    </xf>
    <xf numFmtId="0" fontId="10" fillId="33" borderId="21" xfId="53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0" fontId="10" fillId="33" borderId="22" xfId="53" applyFont="1" applyFill="1" applyBorder="1" applyAlignment="1">
      <alignment vertical="center"/>
      <protection/>
    </xf>
    <xf numFmtId="0" fontId="10" fillId="37" borderId="0" xfId="53" applyFont="1" applyFill="1" applyBorder="1" applyAlignment="1">
      <alignment vertical="center"/>
      <protection/>
    </xf>
    <xf numFmtId="0" fontId="11" fillId="0" borderId="19" xfId="53" applyFont="1" applyFill="1" applyBorder="1" applyAlignment="1">
      <alignment vertical="center"/>
      <protection/>
    </xf>
    <xf numFmtId="0" fontId="11" fillId="34" borderId="0" xfId="53" applyFont="1" applyFill="1" applyBorder="1" applyAlignment="1">
      <alignment vertical="center"/>
      <protection/>
    </xf>
    <xf numFmtId="0" fontId="11" fillId="34" borderId="21" xfId="53" applyFont="1" applyFill="1" applyBorder="1" applyAlignment="1">
      <alignment vertical="center"/>
      <protection/>
    </xf>
    <xf numFmtId="0" fontId="11" fillId="34" borderId="20" xfId="53" applyFont="1" applyFill="1" applyBorder="1" applyAlignment="1">
      <alignment vertical="center"/>
      <protection/>
    </xf>
    <xf numFmtId="0" fontId="11" fillId="34" borderId="22" xfId="53" applyFont="1" applyFill="1" applyBorder="1" applyAlignment="1">
      <alignment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1" fillId="38" borderId="21" xfId="53" applyFont="1" applyFill="1" applyBorder="1" applyAlignment="1">
      <alignment vertical="center"/>
      <protection/>
    </xf>
    <xf numFmtId="0" fontId="11" fillId="38" borderId="0" xfId="53" applyFont="1" applyFill="1" applyBorder="1" applyAlignment="1">
      <alignment vertical="center"/>
      <protection/>
    </xf>
    <xf numFmtId="0" fontId="11" fillId="39" borderId="0" xfId="53" applyFont="1" applyFill="1" applyBorder="1" applyAlignment="1">
      <alignment vertical="center"/>
      <protection/>
    </xf>
    <xf numFmtId="0" fontId="11" fillId="40" borderId="21" xfId="53" applyFont="1" applyFill="1" applyBorder="1" applyAlignment="1">
      <alignment vertical="center"/>
      <protection/>
    </xf>
    <xf numFmtId="0" fontId="11" fillId="40" borderId="22" xfId="53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0" fontId="11" fillId="38" borderId="20" xfId="53" applyFont="1" applyFill="1" applyBorder="1" applyAlignment="1">
      <alignment vertical="center"/>
      <protection/>
    </xf>
    <xf numFmtId="0" fontId="11" fillId="37" borderId="0" xfId="53" applyFont="1" applyFill="1" applyBorder="1" applyAlignment="1">
      <alignment vertical="center"/>
      <protection/>
    </xf>
    <xf numFmtId="0" fontId="11" fillId="40" borderId="0" xfId="53" applyFont="1" applyFill="1" applyBorder="1" applyAlignment="1">
      <alignment vertical="center"/>
      <protection/>
    </xf>
    <xf numFmtId="0" fontId="11" fillId="39" borderId="21" xfId="53" applyFont="1" applyFill="1" applyBorder="1" applyAlignment="1">
      <alignment vertical="center"/>
      <protection/>
    </xf>
    <xf numFmtId="49" fontId="9" fillId="33" borderId="23" xfId="53" applyNumberFormat="1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vertical="center"/>
      <protection/>
    </xf>
    <xf numFmtId="0" fontId="11" fillId="33" borderId="23" xfId="53" applyFont="1" applyFill="1" applyBorder="1" applyAlignment="1">
      <alignment vertical="center"/>
      <protection/>
    </xf>
    <xf numFmtId="0" fontId="11" fillId="40" borderId="25" xfId="53" applyFont="1" applyFill="1" applyBorder="1" applyAlignment="1">
      <alignment vertical="center"/>
      <protection/>
    </xf>
    <xf numFmtId="0" fontId="11" fillId="40" borderId="26" xfId="53" applyFont="1" applyFill="1" applyBorder="1" applyAlignment="1">
      <alignment vertical="center"/>
      <protection/>
    </xf>
    <xf numFmtId="0" fontId="11" fillId="40" borderId="24" xfId="53" applyFont="1" applyFill="1" applyBorder="1" applyAlignment="1">
      <alignment vertical="center"/>
      <protection/>
    </xf>
    <xf numFmtId="0" fontId="11" fillId="40" borderId="27" xfId="53" applyFont="1" applyFill="1" applyBorder="1" applyAlignment="1">
      <alignment vertical="center"/>
      <protection/>
    </xf>
    <xf numFmtId="0" fontId="14" fillId="34" borderId="0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0" fillId="41" borderId="0" xfId="0" applyFont="1" applyFill="1" applyAlignment="1">
      <alignment vertical="center"/>
    </xf>
    <xf numFmtId="0" fontId="0" fillId="41" borderId="28" xfId="0" applyFont="1" applyFill="1" applyBorder="1" applyAlignment="1">
      <alignment vertical="center"/>
    </xf>
    <xf numFmtId="0" fontId="16" fillId="41" borderId="0" xfId="0" applyFont="1" applyFill="1" applyAlignment="1">
      <alignment vertical="center" wrapText="1"/>
    </xf>
    <xf numFmtId="0" fontId="66" fillId="42" borderId="28" xfId="0" applyFont="1" applyFill="1" applyBorder="1" applyAlignment="1">
      <alignment vertical="center"/>
    </xf>
    <xf numFmtId="0" fontId="66" fillId="42" borderId="0" xfId="0" applyFont="1" applyFill="1" applyAlignment="1">
      <alignment vertical="center"/>
    </xf>
    <xf numFmtId="0" fontId="66" fillId="42" borderId="29" xfId="0" applyFont="1" applyFill="1" applyBorder="1" applyAlignment="1">
      <alignment vertical="center"/>
    </xf>
    <xf numFmtId="0" fontId="66" fillId="41" borderId="28" xfId="0" applyFont="1" applyFill="1" applyBorder="1" applyAlignment="1">
      <alignment vertical="center"/>
    </xf>
    <xf numFmtId="0" fontId="66" fillId="41" borderId="0" xfId="0" applyFont="1" applyFill="1" applyAlignment="1">
      <alignment vertical="center"/>
    </xf>
    <xf numFmtId="0" fontId="66" fillId="41" borderId="29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67" fillId="41" borderId="0" xfId="0" applyFont="1" applyFill="1" applyAlignment="1">
      <alignment vertical="center"/>
    </xf>
    <xf numFmtId="0" fontId="67" fillId="41" borderId="29" xfId="0" applyFont="1" applyFill="1" applyBorder="1" applyAlignment="1">
      <alignment vertical="center"/>
    </xf>
    <xf numFmtId="0" fontId="67" fillId="41" borderId="28" xfId="0" applyFont="1" applyFill="1" applyBorder="1" applyAlignment="1">
      <alignment vertical="center"/>
    </xf>
    <xf numFmtId="0" fontId="67" fillId="4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7" fillId="42" borderId="29" xfId="0" applyFont="1" applyFill="1" applyBorder="1" applyAlignment="1">
      <alignment vertical="center"/>
    </xf>
    <xf numFmtId="0" fontId="12" fillId="41" borderId="19" xfId="0" applyFont="1" applyFill="1" applyBorder="1" applyAlignment="1">
      <alignment horizontal="center" vertical="center"/>
    </xf>
    <xf numFmtId="0" fontId="69" fillId="41" borderId="28" xfId="0" applyFont="1" applyFill="1" applyBorder="1" applyAlignment="1">
      <alignment vertical="center"/>
    </xf>
    <xf numFmtId="0" fontId="69" fillId="41" borderId="0" xfId="0" applyFont="1" applyFill="1" applyAlignment="1">
      <alignment vertical="center"/>
    </xf>
    <xf numFmtId="0" fontId="69" fillId="41" borderId="29" xfId="0" applyFont="1" applyFill="1" applyBorder="1" applyAlignment="1">
      <alignment vertical="center"/>
    </xf>
    <xf numFmtId="0" fontId="67" fillId="34" borderId="28" xfId="0" applyFont="1" applyFill="1" applyBorder="1" applyAlignment="1">
      <alignment vertical="center"/>
    </xf>
    <xf numFmtId="0" fontId="0" fillId="41" borderId="30" xfId="0" applyFont="1" applyFill="1" applyBorder="1" applyAlignment="1">
      <alignment vertical="center"/>
    </xf>
    <xf numFmtId="0" fontId="0" fillId="41" borderId="31" xfId="0" applyFont="1" applyFill="1" applyBorder="1" applyAlignment="1">
      <alignment vertical="center"/>
    </xf>
    <xf numFmtId="0" fontId="0" fillId="41" borderId="29" xfId="0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0" fontId="0" fillId="41" borderId="32" xfId="0" applyFont="1" applyFill="1" applyBorder="1" applyAlignment="1">
      <alignment vertical="center"/>
    </xf>
    <xf numFmtId="0" fontId="66" fillId="41" borderId="33" xfId="0" applyFont="1" applyFill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15" fillId="0" borderId="34" xfId="0" applyFont="1" applyBorder="1" applyAlignment="1">
      <alignment vertical="center" wrapText="1"/>
    </xf>
    <xf numFmtId="0" fontId="67" fillId="0" borderId="0" xfId="0" applyFont="1" applyBorder="1" applyAlignment="1">
      <alignment vertical="center"/>
    </xf>
    <xf numFmtId="0" fontId="16" fillId="41" borderId="34" xfId="0" applyFont="1" applyFill="1" applyBorder="1" applyAlignment="1">
      <alignment vertical="center" wrapText="1"/>
    </xf>
    <xf numFmtId="0" fontId="67" fillId="41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12" fillId="41" borderId="34" xfId="0" applyFont="1" applyFill="1" applyBorder="1" applyAlignment="1">
      <alignment vertical="center" wrapText="1"/>
    </xf>
    <xf numFmtId="0" fontId="17" fillId="41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69" fillId="41" borderId="37" xfId="0" applyFont="1" applyFill="1" applyBorder="1" applyAlignment="1">
      <alignment vertical="center"/>
    </xf>
    <xf numFmtId="0" fontId="69" fillId="41" borderId="0" xfId="0" applyFont="1" applyFill="1" applyBorder="1" applyAlignment="1">
      <alignment vertical="center"/>
    </xf>
    <xf numFmtId="0" fontId="69" fillId="41" borderId="38" xfId="0" applyFont="1" applyFill="1" applyBorder="1" applyAlignment="1">
      <alignment vertical="center"/>
    </xf>
    <xf numFmtId="0" fontId="67" fillId="42" borderId="34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69" fillId="41" borderId="34" xfId="0" applyFont="1" applyFill="1" applyBorder="1" applyAlignment="1">
      <alignment vertical="center"/>
    </xf>
    <xf numFmtId="0" fontId="69" fillId="41" borderId="39" xfId="0" applyFont="1" applyFill="1" applyBorder="1" applyAlignment="1">
      <alignment vertical="center"/>
    </xf>
    <xf numFmtId="0" fontId="67" fillId="41" borderId="34" xfId="0" applyFont="1" applyFill="1" applyBorder="1" applyAlignment="1">
      <alignment vertical="center"/>
    </xf>
    <xf numFmtId="0" fontId="66" fillId="41" borderId="34" xfId="0" applyFont="1" applyFill="1" applyBorder="1" applyAlignment="1">
      <alignment vertical="center"/>
    </xf>
    <xf numFmtId="0" fontId="66" fillId="42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vertical="center"/>
    </xf>
    <xf numFmtId="0" fontId="67" fillId="34" borderId="0" xfId="0" applyFont="1" applyFill="1" applyAlignment="1">
      <alignment vertical="center"/>
    </xf>
    <xf numFmtId="0" fontId="67" fillId="34" borderId="29" xfId="0" applyFont="1" applyFill="1" applyBorder="1" applyAlignment="1">
      <alignment vertical="center"/>
    </xf>
    <xf numFmtId="0" fontId="67" fillId="34" borderId="34" xfId="0" applyFont="1" applyFill="1" applyBorder="1" applyAlignment="1">
      <alignment vertical="center"/>
    </xf>
    <xf numFmtId="0" fontId="67" fillId="39" borderId="0" xfId="0" applyFont="1" applyFill="1" applyAlignment="1">
      <alignment vertical="center"/>
    </xf>
    <xf numFmtId="0" fontId="67" fillId="39" borderId="28" xfId="0" applyFont="1" applyFill="1" applyBorder="1" applyAlignment="1">
      <alignment vertical="center"/>
    </xf>
    <xf numFmtId="0" fontId="69" fillId="39" borderId="0" xfId="0" applyFont="1" applyFill="1" applyAlignment="1">
      <alignment vertical="center"/>
    </xf>
    <xf numFmtId="0" fontId="69" fillId="39" borderId="28" xfId="0" applyFont="1" applyFill="1" applyBorder="1" applyAlignment="1">
      <alignment vertical="center"/>
    </xf>
    <xf numFmtId="0" fontId="67" fillId="39" borderId="33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70" fillId="39" borderId="33" xfId="0" applyFont="1" applyFill="1" applyBorder="1" applyAlignment="1">
      <alignment vertical="center"/>
    </xf>
    <xf numFmtId="0" fontId="15" fillId="39" borderId="0" xfId="0" applyFont="1" applyFill="1" applyAlignment="1">
      <alignment/>
    </xf>
    <xf numFmtId="0" fontId="69" fillId="39" borderId="33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2" fillId="34" borderId="40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 wrapText="1"/>
    </xf>
    <xf numFmtId="170" fontId="2" fillId="35" borderId="0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170" fontId="71" fillId="40" borderId="0" xfId="48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top"/>
      <protection locked="0"/>
    </xf>
    <xf numFmtId="0" fontId="68" fillId="41" borderId="19" xfId="0" applyFont="1" applyFill="1" applyBorder="1" applyAlignment="1">
      <alignment horizontal="center" vertical="center"/>
    </xf>
    <xf numFmtId="0" fontId="70" fillId="41" borderId="28" xfId="0" applyFont="1" applyFill="1" applyBorder="1" applyAlignment="1">
      <alignment vertical="center"/>
    </xf>
    <xf numFmtId="0" fontId="70" fillId="41" borderId="29" xfId="0" applyFont="1" applyFill="1" applyBorder="1" applyAlignment="1">
      <alignment vertical="center"/>
    </xf>
    <xf numFmtId="0" fontId="67" fillId="42" borderId="28" xfId="0" applyFont="1" applyFill="1" applyBorder="1" applyAlignment="1">
      <alignment vertical="center"/>
    </xf>
    <xf numFmtId="0" fontId="68" fillId="0" borderId="19" xfId="0" applyFont="1" applyBorder="1" applyAlignment="1">
      <alignment horizontal="center" vertical="center"/>
    </xf>
    <xf numFmtId="0" fontId="70" fillId="41" borderId="0" xfId="0" applyFont="1" applyFill="1" applyBorder="1" applyAlignment="1">
      <alignment vertical="center"/>
    </xf>
    <xf numFmtId="0" fontId="66" fillId="34" borderId="29" xfId="0" applyFont="1" applyFill="1" applyBorder="1" applyAlignment="1">
      <alignment vertical="center"/>
    </xf>
    <xf numFmtId="0" fontId="66" fillId="41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/>
    </xf>
    <xf numFmtId="0" fontId="68" fillId="41" borderId="14" xfId="0" applyFont="1" applyFill="1" applyBorder="1" applyAlignment="1">
      <alignment horizontal="center" vertical="center"/>
    </xf>
    <xf numFmtId="0" fontId="70" fillId="41" borderId="17" xfId="0" applyFont="1" applyFill="1" applyBorder="1" applyAlignment="1">
      <alignment vertical="center"/>
    </xf>
    <xf numFmtId="0" fontId="68" fillId="41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70" fillId="41" borderId="42" xfId="0" applyFont="1" applyFill="1" applyBorder="1" applyAlignment="1">
      <alignment vertical="center"/>
    </xf>
    <xf numFmtId="0" fontId="67" fillId="42" borderId="42" xfId="0" applyFont="1" applyFill="1" applyBorder="1" applyAlignment="1">
      <alignment vertical="center"/>
    </xf>
    <xf numFmtId="0" fontId="66" fillId="41" borderId="42" xfId="0" applyFont="1" applyFill="1" applyBorder="1" applyAlignment="1">
      <alignment vertical="center"/>
    </xf>
    <xf numFmtId="0" fontId="67" fillId="39" borderId="0" xfId="0" applyFont="1" applyFill="1" applyBorder="1" applyAlignment="1">
      <alignment vertical="center"/>
    </xf>
    <xf numFmtId="0" fontId="67" fillId="34" borderId="42" xfId="0" applyFont="1" applyFill="1" applyBorder="1" applyAlignment="1">
      <alignment vertical="center"/>
    </xf>
    <xf numFmtId="0" fontId="70" fillId="34" borderId="4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70" fillId="0" borderId="0" xfId="0" applyFont="1" applyBorder="1" applyAlignment="1">
      <alignment vertical="center" wrapText="1"/>
    </xf>
    <xf numFmtId="0" fontId="0" fillId="34" borderId="4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8" fillId="41" borderId="23" xfId="0" applyFont="1" applyFill="1" applyBorder="1" applyAlignment="1">
      <alignment horizontal="center" vertical="center"/>
    </xf>
    <xf numFmtId="0" fontId="70" fillId="41" borderId="24" xfId="0" applyFont="1" applyFill="1" applyBorder="1" applyAlignment="1">
      <alignment vertical="center"/>
    </xf>
    <xf numFmtId="0" fontId="66" fillId="34" borderId="42" xfId="0" applyFont="1" applyFill="1" applyBorder="1" applyAlignment="1">
      <alignment vertical="center"/>
    </xf>
    <xf numFmtId="0" fontId="67" fillId="39" borderId="42" xfId="0" applyFont="1" applyFill="1" applyBorder="1" applyAlignment="1">
      <alignment vertical="center"/>
    </xf>
    <xf numFmtId="0" fontId="67" fillId="39" borderId="29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9" borderId="0" xfId="0" applyFont="1" applyFill="1" applyBorder="1" applyAlignment="1">
      <alignment/>
    </xf>
    <xf numFmtId="0" fontId="70" fillId="41" borderId="43" xfId="0" applyFont="1" applyFill="1" applyBorder="1" applyAlignment="1">
      <alignment vertical="center"/>
    </xf>
    <xf numFmtId="0" fontId="66" fillId="42" borderId="43" xfId="0" applyFont="1" applyFill="1" applyBorder="1" applyAlignment="1">
      <alignment vertical="center"/>
    </xf>
    <xf numFmtId="0" fontId="66" fillId="41" borderId="43" xfId="0" applyFont="1" applyFill="1" applyBorder="1" applyAlignment="1">
      <alignment vertical="center"/>
    </xf>
    <xf numFmtId="0" fontId="67" fillId="34" borderId="43" xfId="0" applyFont="1" applyFill="1" applyBorder="1" applyAlignment="1">
      <alignment vertical="center"/>
    </xf>
    <xf numFmtId="0" fontId="67" fillId="39" borderId="43" xfId="0" applyFont="1" applyFill="1" applyBorder="1" applyAlignment="1">
      <alignment vertical="center"/>
    </xf>
    <xf numFmtId="0" fontId="0" fillId="34" borderId="43" xfId="0" applyFont="1" applyFill="1" applyBorder="1" applyAlignment="1">
      <alignment/>
    </xf>
    <xf numFmtId="0" fontId="67" fillId="41" borderId="43" xfId="0" applyFont="1" applyFill="1" applyBorder="1" applyAlignment="1">
      <alignment vertical="center"/>
    </xf>
    <xf numFmtId="0" fontId="67" fillId="41" borderId="44" xfId="0" applyFont="1" applyFill="1" applyBorder="1" applyAlignment="1">
      <alignment vertical="center"/>
    </xf>
    <xf numFmtId="0" fontId="67" fillId="41" borderId="45" xfId="0" applyFont="1" applyFill="1" applyBorder="1" applyAlignment="1">
      <alignment vertical="center"/>
    </xf>
    <xf numFmtId="0" fontId="67" fillId="41" borderId="46" xfId="0" applyFont="1" applyFill="1" applyBorder="1" applyAlignment="1">
      <alignment vertical="center"/>
    </xf>
    <xf numFmtId="0" fontId="67" fillId="41" borderId="47" xfId="0" applyFont="1" applyFill="1" applyBorder="1" applyAlignment="1">
      <alignment vertical="center"/>
    </xf>
    <xf numFmtId="0" fontId="67" fillId="41" borderId="48" xfId="0" applyFont="1" applyFill="1" applyBorder="1" applyAlignment="1">
      <alignment vertical="center"/>
    </xf>
    <xf numFmtId="0" fontId="66" fillId="34" borderId="43" xfId="0" applyFont="1" applyFill="1" applyBorder="1" applyAlignment="1">
      <alignment vertical="center"/>
    </xf>
    <xf numFmtId="170" fontId="71" fillId="40" borderId="0" xfId="48" applyFont="1" applyFill="1" applyBorder="1" applyAlignment="1" applyProtection="1">
      <alignment vertical="center"/>
      <protection/>
    </xf>
    <xf numFmtId="170" fontId="2" fillId="40" borderId="0" xfId="48" applyFont="1" applyFill="1" applyBorder="1" applyAlignment="1" applyProtection="1">
      <alignment vertical="center"/>
      <protection/>
    </xf>
    <xf numFmtId="0" fontId="72" fillId="34" borderId="0" xfId="0" applyFont="1" applyFill="1" applyAlignment="1">
      <alignment horizontal="center" vertical="center"/>
    </xf>
    <xf numFmtId="170" fontId="72" fillId="34" borderId="0" xfId="48" applyFont="1" applyFill="1" applyBorder="1" applyAlignment="1" applyProtection="1">
      <alignment horizontal="center" vertical="center"/>
      <protection/>
    </xf>
    <xf numFmtId="0" fontId="72" fillId="34" borderId="0" xfId="0" applyFont="1" applyFill="1" applyAlignment="1" applyProtection="1">
      <alignment horizontal="center" vertical="center"/>
      <protection locked="0"/>
    </xf>
    <xf numFmtId="170" fontId="72" fillId="34" borderId="0" xfId="48" applyFont="1" applyFill="1" applyBorder="1" applyAlignment="1" applyProtection="1">
      <alignment horizontal="center" vertical="center"/>
      <protection locked="0"/>
    </xf>
    <xf numFmtId="0" fontId="72" fillId="40" borderId="0" xfId="49" applyFont="1" applyFill="1" applyBorder="1" applyAlignment="1" applyProtection="1">
      <alignment horizontal="center" vertical="center"/>
      <protection/>
    </xf>
    <xf numFmtId="170" fontId="72" fillId="40" borderId="0" xfId="48" applyFont="1" applyFill="1" applyBorder="1" applyAlignment="1" applyProtection="1">
      <alignment vertical="center"/>
      <protection/>
    </xf>
    <xf numFmtId="170" fontId="72" fillId="40" borderId="0" xfId="48" applyFont="1" applyFill="1" applyBorder="1" applyAlignment="1" applyProtection="1">
      <alignment horizontal="center" vertical="center"/>
      <protection/>
    </xf>
    <xf numFmtId="170" fontId="2" fillId="40" borderId="0" xfId="48" applyFont="1" applyFill="1" applyBorder="1" applyAlignment="1" applyProtection="1">
      <alignment horizontal="center" vertical="center"/>
      <protection/>
    </xf>
    <xf numFmtId="170" fontId="2" fillId="34" borderId="0" xfId="48" applyFont="1" applyFill="1" applyAlignment="1">
      <alignment vertical="center"/>
    </xf>
    <xf numFmtId="170" fontId="2" fillId="34" borderId="0" xfId="48" applyFont="1" applyFill="1" applyAlignment="1" applyProtection="1">
      <alignment vertical="center"/>
      <protection locked="0"/>
    </xf>
    <xf numFmtId="0" fontId="4" fillId="34" borderId="0" xfId="49" applyFont="1" applyFill="1" applyBorder="1" applyAlignment="1" applyProtection="1">
      <alignment horizontal="left" vertical="center" wrapText="1"/>
      <protection/>
    </xf>
    <xf numFmtId="170" fontId="2" fillId="34" borderId="0" xfId="48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16" fillId="0" borderId="0" xfId="0" applyFont="1" applyAlignment="1">
      <alignment/>
    </xf>
    <xf numFmtId="49" fontId="19" fillId="33" borderId="19" xfId="53" applyNumberFormat="1" applyFont="1" applyFill="1" applyBorder="1" applyAlignment="1">
      <alignment horizontal="center" vertical="center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9" fontId="19" fillId="0" borderId="19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vertical="center" wrapText="1"/>
      <protection/>
    </xf>
    <xf numFmtId="0" fontId="11" fillId="39" borderId="22" xfId="53" applyFont="1" applyFill="1" applyBorder="1" applyAlignment="1">
      <alignment vertical="center"/>
      <protection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70" fillId="43" borderId="53" xfId="0" applyNumberFormat="1" applyFont="1" applyFill="1" applyBorder="1" applyAlignment="1">
      <alignment vertical="center" wrapText="1"/>
    </xf>
    <xf numFmtId="0" fontId="0" fillId="43" borderId="53" xfId="0" applyFont="1" applyFill="1" applyBorder="1" applyAlignment="1">
      <alignment vertical="center" wrapText="1"/>
    </xf>
    <xf numFmtId="0" fontId="0" fillId="43" borderId="53" xfId="0" applyFill="1" applyBorder="1" applyAlignment="1">
      <alignment vertical="top" wrapText="1"/>
    </xf>
    <xf numFmtId="9" fontId="0" fillId="0" borderId="54" xfId="0" applyNumberFormat="1" applyFont="1" applyBorder="1" applyAlignment="1">
      <alignment horizontal="center" vertical="center" wrapText="1"/>
    </xf>
    <xf numFmtId="0" fontId="70" fillId="43" borderId="55" xfId="0" applyFont="1" applyFill="1" applyBorder="1" applyAlignment="1">
      <alignment vertical="center" wrapText="1"/>
    </xf>
    <xf numFmtId="0" fontId="70" fillId="43" borderId="56" xfId="0" applyFont="1" applyFill="1" applyBorder="1" applyAlignment="1">
      <alignment vertical="center" wrapText="1"/>
    </xf>
    <xf numFmtId="8" fontId="70" fillId="43" borderId="56" xfId="0" applyNumberFormat="1" applyFont="1" applyFill="1" applyBorder="1" applyAlignment="1">
      <alignment vertical="center" wrapText="1"/>
    </xf>
    <xf numFmtId="0" fontId="16" fillId="43" borderId="56" xfId="0" applyFont="1" applyFill="1" applyBorder="1" applyAlignment="1">
      <alignment vertical="center" wrapText="1"/>
    </xf>
    <xf numFmtId="0" fontId="0" fillId="43" borderId="57" xfId="0" applyFont="1" applyFill="1" applyBorder="1" applyAlignment="1">
      <alignment vertical="center" wrapText="1"/>
    </xf>
    <xf numFmtId="10" fontId="0" fillId="0" borderId="53" xfId="0" applyNumberFormat="1" applyFont="1" applyBorder="1" applyAlignment="1">
      <alignment horizontal="center" vertical="center" wrapText="1"/>
    </xf>
    <xf numFmtId="0" fontId="0" fillId="43" borderId="56" xfId="0" applyFont="1" applyFill="1" applyBorder="1" applyAlignment="1">
      <alignment vertical="center" wrapText="1"/>
    </xf>
    <xf numFmtId="8" fontId="70" fillId="43" borderId="56" xfId="0" applyNumberFormat="1" applyFont="1" applyFill="1" applyBorder="1" applyAlignment="1">
      <alignment horizontal="center" vertical="center" wrapText="1"/>
    </xf>
    <xf numFmtId="0" fontId="0" fillId="43" borderId="56" xfId="0" applyFill="1" applyBorder="1" applyAlignment="1">
      <alignment vertical="center" wrapText="1"/>
    </xf>
    <xf numFmtId="0" fontId="0" fillId="43" borderId="58" xfId="0" applyFont="1" applyFill="1" applyBorder="1" applyAlignment="1">
      <alignment vertical="center" wrapText="1"/>
    </xf>
    <xf numFmtId="0" fontId="0" fillId="43" borderId="59" xfId="0" applyFont="1" applyFill="1" applyBorder="1" applyAlignment="1">
      <alignment vertical="center" wrapText="1"/>
    </xf>
    <xf numFmtId="0" fontId="0" fillId="43" borderId="60" xfId="0" applyFont="1" applyFill="1" applyBorder="1" applyAlignment="1">
      <alignment vertical="center" wrapText="1"/>
    </xf>
    <xf numFmtId="0" fontId="70" fillId="43" borderId="61" xfId="0" applyFont="1" applyFill="1" applyBorder="1" applyAlignment="1">
      <alignment vertical="center" wrapText="1"/>
    </xf>
    <xf numFmtId="0" fontId="70" fillId="43" borderId="43" xfId="0" applyFont="1" applyFill="1" applyBorder="1" applyAlignment="1">
      <alignment vertical="center" wrapText="1"/>
    </xf>
    <xf numFmtId="8" fontId="70" fillId="43" borderId="61" xfId="0" applyNumberFormat="1" applyFont="1" applyFill="1" applyBorder="1" applyAlignment="1">
      <alignment vertical="center" wrapText="1"/>
    </xf>
    <xf numFmtId="8" fontId="70" fillId="43" borderId="43" xfId="0" applyNumberFormat="1" applyFont="1" applyFill="1" applyBorder="1" applyAlignment="1">
      <alignment vertical="center" wrapText="1"/>
    </xf>
    <xf numFmtId="0" fontId="0" fillId="43" borderId="61" xfId="0" applyFill="1" applyBorder="1" applyAlignment="1">
      <alignment vertical="top" wrapText="1"/>
    </xf>
    <xf numFmtId="0" fontId="0" fillId="43" borderId="43" xfId="0" applyFill="1" applyBorder="1" applyAlignment="1">
      <alignment vertical="center" wrapText="1"/>
    </xf>
    <xf numFmtId="0" fontId="0" fillId="43" borderId="62" xfId="0" applyFont="1" applyFill="1" applyBorder="1" applyAlignment="1">
      <alignment vertical="center" wrapText="1"/>
    </xf>
    <xf numFmtId="0" fontId="0" fillId="43" borderId="63" xfId="0" applyFont="1" applyFill="1" applyBorder="1" applyAlignment="1">
      <alignment vertical="center" wrapText="1"/>
    </xf>
    <xf numFmtId="0" fontId="0" fillId="43" borderId="48" xfId="0" applyFont="1" applyFill="1" applyBorder="1" applyAlignment="1">
      <alignment vertical="center" wrapText="1"/>
    </xf>
    <xf numFmtId="170" fontId="72" fillId="40" borderId="0" xfId="48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left" vertical="center" wrapText="1"/>
    </xf>
    <xf numFmtId="0" fontId="6" fillId="40" borderId="0" xfId="49" applyFont="1" applyFill="1" applyBorder="1" applyAlignment="1" applyProtection="1">
      <alignment horizontal="center" vertical="center"/>
      <protection/>
    </xf>
    <xf numFmtId="49" fontId="2" fillId="40" borderId="0" xfId="49" applyNumberFormat="1" applyFont="1" applyFill="1" applyBorder="1" applyAlignment="1" applyProtection="1">
      <alignment horizontal="center" vertical="center"/>
      <protection/>
    </xf>
    <xf numFmtId="0" fontId="2" fillId="40" borderId="0" xfId="49" applyFont="1" applyFill="1" applyBorder="1" applyAlignment="1" applyProtection="1">
      <alignment horizontal="left" vertical="center" wrapText="1"/>
      <protection/>
    </xf>
    <xf numFmtId="0" fontId="2" fillId="40" borderId="0" xfId="49" applyFont="1" applyFill="1" applyBorder="1" applyAlignment="1" applyProtection="1">
      <alignment horizontal="center" vertical="center"/>
      <protection/>
    </xf>
    <xf numFmtId="0" fontId="5" fillId="40" borderId="0" xfId="49" applyFont="1" applyFill="1" applyBorder="1" applyAlignment="1" applyProtection="1">
      <alignment horizontal="center" vertical="center" wrapText="1"/>
      <protection/>
    </xf>
    <xf numFmtId="0" fontId="5" fillId="40" borderId="0" xfId="49" applyFont="1" applyFill="1" applyBorder="1" applyAlignment="1" applyProtection="1">
      <alignment vertical="center"/>
      <protection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 applyProtection="1">
      <alignment vertical="top"/>
      <protection locked="0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 wrapText="1"/>
    </xf>
    <xf numFmtId="0" fontId="13" fillId="34" borderId="0" xfId="0" applyFont="1" applyFill="1" applyAlignment="1">
      <alignment horizontal="center" vertical="center"/>
    </xf>
    <xf numFmtId="2" fontId="13" fillId="34" borderId="0" xfId="0" applyNumberFormat="1" applyFont="1" applyFill="1" applyAlignment="1" applyProtection="1">
      <alignment horizontal="center" vertical="center"/>
      <protection locked="0"/>
    </xf>
    <xf numFmtId="170" fontId="2" fillId="34" borderId="0" xfId="48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>
      <alignment horizontal="left" vertical="center" wrapText="1"/>
    </xf>
    <xf numFmtId="2" fontId="13" fillId="40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Alignment="1">
      <alignment horizontal="center"/>
    </xf>
    <xf numFmtId="0" fontId="1" fillId="34" borderId="4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 wrapText="1"/>
    </xf>
    <xf numFmtId="0" fontId="3" fillId="34" borderId="0" xfId="0" applyFont="1" applyFill="1" applyAlignment="1" applyProtection="1">
      <alignment horizontal="center" vertical="center" wrapText="1"/>
      <protection locked="0"/>
    </xf>
    <xf numFmtId="0" fontId="2" fillId="44" borderId="64" xfId="0" applyFont="1" applyFill="1" applyBorder="1" applyAlignment="1" applyProtection="1">
      <alignment horizontal="center" vertical="center"/>
      <protection locked="0"/>
    </xf>
    <xf numFmtId="0" fontId="2" fillId="44" borderId="64" xfId="0" applyFont="1" applyFill="1" applyBorder="1" applyAlignment="1" applyProtection="1">
      <alignment horizontal="left" vertical="center" wrapText="1"/>
      <protection locked="0"/>
    </xf>
    <xf numFmtId="170" fontId="2" fillId="45" borderId="64" xfId="48" applyFont="1" applyFill="1" applyBorder="1" applyAlignment="1" applyProtection="1">
      <alignment horizontal="center" vertical="center"/>
      <protection locked="0"/>
    </xf>
    <xf numFmtId="170" fontId="2" fillId="44" borderId="64" xfId="48" applyFont="1" applyFill="1" applyBorder="1" applyAlignment="1" applyProtection="1">
      <alignment horizontal="center" vertical="center"/>
      <protection locked="0"/>
    </xf>
    <xf numFmtId="0" fontId="2" fillId="44" borderId="65" xfId="0" applyFont="1" applyFill="1" applyBorder="1" applyAlignment="1" applyProtection="1">
      <alignment horizontal="center" vertical="center" wrapText="1"/>
      <protection locked="0"/>
    </xf>
    <xf numFmtId="0" fontId="6" fillId="46" borderId="66" xfId="0" applyFont="1" applyFill="1" applyBorder="1" applyAlignment="1" applyProtection="1">
      <alignment horizontal="center" vertical="center"/>
      <protection locked="0"/>
    </xf>
    <xf numFmtId="0" fontId="2" fillId="46" borderId="67" xfId="0" applyFont="1" applyFill="1" applyBorder="1" applyAlignment="1" applyProtection="1">
      <alignment horizontal="center" vertical="center"/>
      <protection locked="0"/>
    </xf>
    <xf numFmtId="0" fontId="6" fillId="46" borderId="67" xfId="0" applyFont="1" applyFill="1" applyBorder="1" applyAlignment="1" applyProtection="1">
      <alignment horizontal="left" vertical="center" wrapText="1"/>
      <protection locked="0"/>
    </xf>
    <xf numFmtId="0" fontId="2" fillId="46" borderId="67" xfId="0" applyFont="1" applyFill="1" applyBorder="1" applyAlignment="1">
      <alignment horizontal="center" vertical="center"/>
    </xf>
    <xf numFmtId="170" fontId="2" fillId="46" borderId="67" xfId="48" applyFont="1" applyFill="1" applyBorder="1" applyAlignment="1">
      <alignment horizontal="center" vertical="center"/>
    </xf>
    <xf numFmtId="170" fontId="6" fillId="46" borderId="68" xfId="48" applyFont="1" applyFill="1" applyBorder="1" applyAlignment="1" applyProtection="1">
      <alignment horizontal="center" vertical="center"/>
      <protection locked="0"/>
    </xf>
    <xf numFmtId="0" fontId="6" fillId="46" borderId="69" xfId="0" applyFont="1" applyFill="1" applyBorder="1" applyAlignment="1" applyProtection="1">
      <alignment horizontal="center" vertical="center"/>
      <protection locked="0"/>
    </xf>
    <xf numFmtId="0" fontId="6" fillId="46" borderId="70" xfId="0" applyFont="1" applyFill="1" applyBorder="1" applyAlignment="1" applyProtection="1">
      <alignment horizontal="center" vertical="center"/>
      <protection locked="0"/>
    </xf>
    <xf numFmtId="0" fontId="6" fillId="46" borderId="70" xfId="0" applyFont="1" applyFill="1" applyBorder="1" applyAlignment="1" applyProtection="1">
      <alignment horizontal="left" vertical="center" wrapText="1"/>
      <protection locked="0"/>
    </xf>
    <xf numFmtId="0" fontId="6" fillId="46" borderId="70" xfId="0" applyFont="1" applyFill="1" applyBorder="1" applyAlignment="1">
      <alignment horizontal="center" vertical="center"/>
    </xf>
    <xf numFmtId="170" fontId="2" fillId="46" borderId="70" xfId="48" applyFont="1" applyFill="1" applyBorder="1" applyAlignment="1">
      <alignment horizontal="center" vertical="center"/>
    </xf>
    <xf numFmtId="0" fontId="6" fillId="46" borderId="71" xfId="0" applyFont="1" applyFill="1" applyBorder="1" applyAlignment="1" applyProtection="1">
      <alignment horizontal="center" vertical="center"/>
      <protection locked="0"/>
    </xf>
    <xf numFmtId="0" fontId="2" fillId="46" borderId="72" xfId="0" applyFont="1" applyFill="1" applyBorder="1" applyAlignment="1" applyProtection="1">
      <alignment horizontal="center" vertical="center"/>
      <protection locked="0"/>
    </xf>
    <xf numFmtId="0" fontId="6" fillId="46" borderId="72" xfId="0" applyFont="1" applyFill="1" applyBorder="1" applyAlignment="1" applyProtection="1">
      <alignment horizontal="left" vertical="center" wrapText="1"/>
      <protection locked="0"/>
    </xf>
    <xf numFmtId="0" fontId="2" fillId="46" borderId="72" xfId="0" applyFont="1" applyFill="1" applyBorder="1" applyAlignment="1">
      <alignment horizontal="center" vertical="center"/>
    </xf>
    <xf numFmtId="170" fontId="2" fillId="46" borderId="72" xfId="48" applyFont="1" applyFill="1" applyBorder="1" applyAlignment="1">
      <alignment horizontal="center" vertical="center"/>
    </xf>
    <xf numFmtId="170" fontId="6" fillId="46" borderId="73" xfId="48" applyFont="1" applyFill="1" applyBorder="1" applyAlignment="1" applyProtection="1">
      <alignment horizontal="center" vertical="center"/>
      <protection locked="0"/>
    </xf>
    <xf numFmtId="0" fontId="2" fillId="46" borderId="12" xfId="0" applyFont="1" applyFill="1" applyBorder="1" applyAlignment="1">
      <alignment horizontal="center" vertical="center"/>
    </xf>
    <xf numFmtId="170" fontId="2" fillId="46" borderId="67" xfId="48" applyFont="1" applyFill="1" applyBorder="1" applyAlignment="1" applyProtection="1">
      <alignment horizontal="left" vertical="center" wrapText="1"/>
      <protection locked="0"/>
    </xf>
    <xf numFmtId="170" fontId="6" fillId="46" borderId="74" xfId="48" applyFont="1" applyFill="1" applyBorder="1" applyAlignment="1">
      <alignment horizontal="center" vertical="center"/>
    </xf>
    <xf numFmtId="0" fontId="2" fillId="46" borderId="75" xfId="0" applyFont="1" applyFill="1" applyBorder="1" applyAlignment="1">
      <alignment horizontal="center" vertical="center"/>
    </xf>
    <xf numFmtId="0" fontId="6" fillId="46" borderId="67" xfId="0" applyFont="1" applyFill="1" applyBorder="1" applyAlignment="1">
      <alignment horizontal="left" vertical="center"/>
    </xf>
    <xf numFmtId="0" fontId="2" fillId="46" borderId="13" xfId="0" applyFont="1" applyFill="1" applyBorder="1" applyAlignment="1" applyProtection="1">
      <alignment horizontal="center" vertical="center"/>
      <protection locked="0"/>
    </xf>
    <xf numFmtId="0" fontId="2" fillId="46" borderId="70" xfId="0" applyFont="1" applyFill="1" applyBorder="1" applyAlignment="1">
      <alignment horizontal="center" vertical="center"/>
    </xf>
    <xf numFmtId="170" fontId="6" fillId="46" borderId="76" xfId="48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70" fontId="6" fillId="46" borderId="70" xfId="48" applyFont="1" applyFill="1" applyBorder="1" applyAlignment="1">
      <alignment horizontal="center" vertical="center"/>
    </xf>
    <xf numFmtId="170" fontId="6" fillId="46" borderId="72" xfId="48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70" fontId="73" fillId="0" borderId="0" xfId="48" applyFont="1" applyFill="1" applyBorder="1" applyAlignment="1">
      <alignment vertical="center"/>
    </xf>
    <xf numFmtId="170" fontId="73" fillId="47" borderId="0" xfId="48" applyFont="1" applyFill="1" applyBorder="1" applyAlignment="1">
      <alignment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 wrapText="1"/>
    </xf>
    <xf numFmtId="0" fontId="2" fillId="34" borderId="77" xfId="0" applyFont="1" applyFill="1" applyBorder="1" applyAlignment="1" applyProtection="1">
      <alignment horizontal="left" vertical="center" wrapText="1"/>
      <protection locked="0"/>
    </xf>
    <xf numFmtId="170" fontId="72" fillId="40" borderId="0" xfId="48" applyFont="1" applyFill="1" applyBorder="1" applyAlignment="1" applyProtection="1">
      <alignment horizontal="center" vertical="center"/>
      <protection locked="0"/>
    </xf>
    <xf numFmtId="0" fontId="75" fillId="48" borderId="65" xfId="0" applyFont="1" applyFill="1" applyBorder="1" applyAlignment="1">
      <alignment horizontal="left" vertical="center"/>
    </xf>
    <xf numFmtId="0" fontId="74" fillId="0" borderId="65" xfId="0" applyFont="1" applyBorder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9" fillId="49" borderId="78" xfId="53" applyNumberFormat="1" applyFont="1" applyFill="1" applyBorder="1" applyAlignment="1">
      <alignment horizontal="center" vertical="center"/>
      <protection/>
    </xf>
    <xf numFmtId="49" fontId="9" fillId="49" borderId="79" xfId="53" applyNumberFormat="1" applyFont="1" applyFill="1" applyBorder="1" applyAlignment="1">
      <alignment horizontal="center" vertical="center"/>
      <protection/>
    </xf>
    <xf numFmtId="49" fontId="9" fillId="49" borderId="80" xfId="53" applyNumberFormat="1" applyFont="1" applyFill="1" applyBorder="1" applyAlignment="1">
      <alignment horizontal="center" vertical="center"/>
      <protection/>
    </xf>
    <xf numFmtId="49" fontId="9" fillId="49" borderId="66" xfId="53" applyNumberFormat="1" applyFont="1" applyFill="1" applyBorder="1" applyAlignment="1">
      <alignment horizontal="center" vertical="center"/>
      <protection/>
    </xf>
    <xf numFmtId="0" fontId="9" fillId="49" borderId="78" xfId="53" applyFont="1" applyFill="1" applyBorder="1" applyAlignment="1">
      <alignment horizontal="center" vertical="center"/>
      <protection/>
    </xf>
    <xf numFmtId="0" fontId="9" fillId="49" borderId="81" xfId="53" applyFont="1" applyFill="1" applyBorder="1" applyAlignment="1">
      <alignment horizontal="center" vertical="center"/>
      <protection/>
    </xf>
    <xf numFmtId="0" fontId="9" fillId="49" borderId="82" xfId="53" applyFont="1" applyFill="1" applyBorder="1" applyAlignment="1">
      <alignment horizontal="center" vertical="center"/>
      <protection/>
    </xf>
    <xf numFmtId="0" fontId="3" fillId="49" borderId="12" xfId="53" applyFont="1" applyFill="1" applyBorder="1" applyAlignment="1">
      <alignment horizontal="center" vertical="center"/>
      <protection/>
    </xf>
    <xf numFmtId="0" fontId="3" fillId="49" borderId="83" xfId="53" applyFont="1" applyFill="1" applyBorder="1" applyAlignment="1">
      <alignment horizontal="center" vertical="center"/>
      <protection/>
    </xf>
    <xf numFmtId="0" fontId="3" fillId="49" borderId="13" xfId="53" applyFont="1" applyFill="1" applyBorder="1" applyAlignment="1">
      <alignment horizontal="center" vertical="center"/>
      <protection/>
    </xf>
    <xf numFmtId="0" fontId="3" fillId="49" borderId="84" xfId="53" applyFont="1" applyFill="1" applyBorder="1" applyAlignment="1">
      <alignment horizontal="center" vertical="center"/>
      <protection/>
    </xf>
    <xf numFmtId="0" fontId="16" fillId="43" borderId="1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0" fontId="16" fillId="43" borderId="87" xfId="0" applyFont="1" applyFill="1" applyBorder="1" applyAlignment="1">
      <alignment horizontal="center" vertical="center"/>
    </xf>
    <xf numFmtId="0" fontId="16" fillId="43" borderId="88" xfId="0" applyFont="1" applyFill="1" applyBorder="1" applyAlignment="1">
      <alignment horizontal="center" vertical="center"/>
    </xf>
    <xf numFmtId="0" fontId="16" fillId="43" borderId="89" xfId="0" applyFont="1" applyFill="1" applyBorder="1" applyAlignment="1">
      <alignment horizontal="center" vertical="center"/>
    </xf>
    <xf numFmtId="0" fontId="0" fillId="43" borderId="39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68" fillId="43" borderId="14" xfId="0" applyFont="1" applyFill="1" applyBorder="1" applyAlignment="1">
      <alignment horizontal="center" vertical="center"/>
    </xf>
    <xf numFmtId="0" fontId="68" fillId="43" borderId="17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68" fillId="39" borderId="90" xfId="0" applyFont="1" applyFill="1" applyBorder="1" applyAlignment="1">
      <alignment horizontal="center" vertical="center"/>
    </xf>
    <xf numFmtId="0" fontId="68" fillId="39" borderId="41" xfId="0" applyFont="1" applyFill="1" applyBorder="1" applyAlignment="1">
      <alignment horizontal="center" vertical="center"/>
    </xf>
    <xf numFmtId="0" fontId="68" fillId="39" borderId="60" xfId="0" applyFont="1" applyFill="1" applyBorder="1" applyAlignment="1">
      <alignment horizontal="center" vertical="center"/>
    </xf>
    <xf numFmtId="0" fontId="70" fillId="43" borderId="91" xfId="0" applyFont="1" applyFill="1" applyBorder="1" applyAlignment="1">
      <alignment horizontal="center" vertical="center"/>
    </xf>
    <xf numFmtId="0" fontId="70" fillId="43" borderId="92" xfId="0" applyFont="1" applyFill="1" applyBorder="1" applyAlignment="1">
      <alignment horizontal="center" vertical="center"/>
    </xf>
    <xf numFmtId="0" fontId="70" fillId="43" borderId="93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3" xfId="51"/>
    <cellStyle name="Normal 5" xfId="52"/>
    <cellStyle name="Normal_Planilha - Rede Coletrora 44 Casas" xfId="53"/>
    <cellStyle name="Nota" xfId="54"/>
    <cellStyle name="Percent" xfId="55"/>
    <cellStyle name="Saída" xfId="56"/>
    <cellStyle name="Comma [0]" xfId="57"/>
    <cellStyle name="Separador de milhares_Adi Faz Quissam oficial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</xdr:col>
      <xdr:colOff>276225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476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2</xdr:row>
      <xdr:rowOff>0</xdr:rowOff>
    </xdr:from>
    <xdr:to>
      <xdr:col>4</xdr:col>
      <xdr:colOff>209550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3850"/>
          <a:ext cx="2914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rio.rj.gov.br/sco/composicaosco.cfm?item=1ET24050150A2020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18"/>
  <sheetViews>
    <sheetView showGridLines="0" tabSelected="1" zoomScalePageLayoutView="0" workbookViewId="0" topLeftCell="A1">
      <selection activeCell="B56" sqref="B56"/>
    </sheetView>
  </sheetViews>
  <sheetFormatPr defaultColWidth="9.140625" defaultRowHeight="12.75" customHeight="1"/>
  <cols>
    <col min="1" max="1" width="4.421875" style="1" customWidth="1"/>
    <col min="2" max="2" width="15.421875" style="1" bestFit="1" customWidth="1"/>
    <col min="3" max="3" width="23.421875" style="2" customWidth="1"/>
    <col min="4" max="4" width="8.7109375" style="1" bestFit="1" customWidth="1"/>
    <col min="5" max="5" width="12.28125" style="28" bestFit="1" customWidth="1"/>
    <col min="6" max="6" width="13.8515625" style="211" bestFit="1" customWidth="1"/>
    <col min="7" max="7" width="13.8515625" style="3" bestFit="1" customWidth="1"/>
    <col min="8" max="8" width="34.28125" style="4" customWidth="1"/>
    <col min="9" max="10" width="9.00390625" style="5" customWidth="1"/>
    <col min="11" max="16384" width="9.140625" style="5" customWidth="1"/>
  </cols>
  <sheetData>
    <row r="1" spans="1:9" ht="12.75" customHeight="1">
      <c r="A1" s="30"/>
      <c r="B1" s="30"/>
      <c r="C1" s="256"/>
      <c r="D1" s="30"/>
      <c r="E1" s="204"/>
      <c r="F1" s="210"/>
      <c r="G1" s="205"/>
      <c r="H1" s="10"/>
      <c r="I1" s="155"/>
    </row>
    <row r="2" spans="1:9" ht="12.75" customHeight="1">
      <c r="A2" s="30"/>
      <c r="B2" s="30"/>
      <c r="C2" s="256"/>
      <c r="D2" s="30"/>
      <c r="E2" s="204"/>
      <c r="F2" s="210"/>
      <c r="G2" s="205"/>
      <c r="H2" s="10"/>
      <c r="I2" s="155"/>
    </row>
    <row r="3" spans="1:9" s="6" customFormat="1" ht="10.5" customHeight="1">
      <c r="A3" s="257"/>
      <c r="B3" s="258"/>
      <c r="C3" s="259"/>
      <c r="D3" s="260"/>
      <c r="E3" s="206"/>
      <c r="F3" s="255"/>
      <c r="G3" s="207"/>
      <c r="H3" s="261"/>
      <c r="I3" s="262"/>
    </row>
    <row r="4" spans="1:9" s="6" customFormat="1" ht="10.5" customHeight="1">
      <c r="A4" s="257"/>
      <c r="B4" s="258"/>
      <c r="C4" s="259"/>
      <c r="D4" s="260"/>
      <c r="E4" s="208"/>
      <c r="F4" s="210"/>
      <c r="G4" s="209"/>
      <c r="H4" s="202"/>
      <c r="I4" s="202"/>
    </row>
    <row r="5" spans="1:9" s="6" customFormat="1" ht="10.5" customHeight="1">
      <c r="A5" s="257"/>
      <c r="B5" s="258"/>
      <c r="C5" s="259"/>
      <c r="D5" s="260"/>
      <c r="E5" s="206"/>
      <c r="F5" s="255"/>
      <c r="G5" s="209"/>
      <c r="H5" s="202"/>
      <c r="I5" s="202"/>
    </row>
    <row r="6" spans="1:9" s="6" customFormat="1" ht="24.75" customHeight="1">
      <c r="A6" s="257"/>
      <c r="B6" s="258"/>
      <c r="C6" s="259"/>
      <c r="D6" s="260"/>
      <c r="E6" s="328"/>
      <c r="F6" s="328"/>
      <c r="G6" s="328"/>
      <c r="H6" s="203"/>
      <c r="I6" s="202"/>
    </row>
    <row r="7" spans="1:9" s="6" customFormat="1" ht="24.75" customHeight="1">
      <c r="A7" s="257"/>
      <c r="B7" s="258"/>
      <c r="C7" s="259"/>
      <c r="D7" s="260"/>
      <c r="E7" s="206"/>
      <c r="F7" s="255"/>
      <c r="G7" s="210"/>
      <c r="H7" s="154"/>
      <c r="I7" s="154"/>
    </row>
    <row r="8" spans="1:9" s="7" customFormat="1" ht="15" customHeight="1">
      <c r="A8" s="326" t="s">
        <v>102</v>
      </c>
      <c r="B8" s="326"/>
      <c r="C8" s="326"/>
      <c r="D8" s="326"/>
      <c r="E8" s="326"/>
      <c r="F8" s="326"/>
      <c r="G8" s="326"/>
      <c r="H8" s="263"/>
      <c r="I8" s="264"/>
    </row>
    <row r="9" spans="1:9" s="7" customFormat="1" ht="15" customHeight="1">
      <c r="A9" s="326"/>
      <c r="B9" s="326"/>
      <c r="C9" s="326"/>
      <c r="D9" s="326"/>
      <c r="E9" s="326"/>
      <c r="F9" s="326"/>
      <c r="G9" s="326"/>
      <c r="H9" s="263"/>
      <c r="I9" s="264"/>
    </row>
    <row r="10" spans="1:9" s="7" customFormat="1" ht="10.5" customHeight="1">
      <c r="A10" s="30"/>
      <c r="B10" s="30"/>
      <c r="C10" s="327" t="s">
        <v>93</v>
      </c>
      <c r="D10" s="327"/>
      <c r="E10" s="327"/>
      <c r="F10" s="327"/>
      <c r="G10" s="327"/>
      <c r="H10" s="263"/>
      <c r="I10" s="264"/>
    </row>
    <row r="11" spans="1:9" s="8" customFormat="1" ht="15" customHeight="1" thickBot="1">
      <c r="A11" s="278" t="s">
        <v>0</v>
      </c>
      <c r="B11" s="278" t="s">
        <v>1</v>
      </c>
      <c r="C11" s="279" t="s">
        <v>2</v>
      </c>
      <c r="D11" s="278" t="s">
        <v>3</v>
      </c>
      <c r="E11" s="278" t="s">
        <v>4</v>
      </c>
      <c r="F11" s="280" t="s">
        <v>5</v>
      </c>
      <c r="G11" s="281" t="s">
        <v>6</v>
      </c>
      <c r="H11" s="282" t="s">
        <v>10</v>
      </c>
      <c r="I11" s="155"/>
    </row>
    <row r="12" spans="1:9" s="9" customFormat="1" ht="14.25" thickBot="1">
      <c r="A12" s="283" t="s">
        <v>7</v>
      </c>
      <c r="B12" s="284"/>
      <c r="C12" s="285" t="s">
        <v>37</v>
      </c>
      <c r="D12" s="286"/>
      <c r="E12" s="286"/>
      <c r="F12" s="287"/>
      <c r="G12" s="288">
        <f>SUM(G13:G14)</f>
        <v>1707.5500000000002</v>
      </c>
      <c r="H12" s="10"/>
      <c r="I12" s="265"/>
    </row>
    <row r="13" spans="1:9" ht="96">
      <c r="A13" s="34" t="s">
        <v>97</v>
      </c>
      <c r="B13" s="267" t="s">
        <v>74</v>
      </c>
      <c r="C13" s="268" t="s">
        <v>75</v>
      </c>
      <c r="D13" s="269" t="s">
        <v>18</v>
      </c>
      <c r="E13" s="270">
        <f>(1*1*1.5*8*2)</f>
        <v>24</v>
      </c>
      <c r="F13" s="212">
        <v>47.62</v>
      </c>
      <c r="G13" s="215">
        <f>ROUND(E13*F13,2)</f>
        <v>1142.88</v>
      </c>
      <c r="H13" s="214" t="s">
        <v>94</v>
      </c>
      <c r="I13" s="155"/>
    </row>
    <row r="14" spans="1:9" ht="84">
      <c r="A14" s="34" t="s">
        <v>98</v>
      </c>
      <c r="B14" s="216" t="s">
        <v>76</v>
      </c>
      <c r="C14" s="217" t="s">
        <v>77</v>
      </c>
      <c r="D14" s="30" t="s">
        <v>18</v>
      </c>
      <c r="E14" s="270">
        <f>E13*0.8</f>
        <v>19.200000000000003</v>
      </c>
      <c r="F14" s="212">
        <v>29.41</v>
      </c>
      <c r="G14" s="215">
        <f>ROUND(E14*F14,2)</f>
        <v>564.67</v>
      </c>
      <c r="H14" s="266" t="s">
        <v>80</v>
      </c>
      <c r="I14" s="155"/>
    </row>
    <row r="15" spans="1:9" ht="13.5" thickBot="1">
      <c r="A15" s="146"/>
      <c r="B15" s="149"/>
      <c r="C15" s="150"/>
      <c r="D15" s="78"/>
      <c r="E15" s="29"/>
      <c r="F15" s="215"/>
      <c r="G15" s="215"/>
      <c r="H15" s="33"/>
      <c r="I15" s="155"/>
    </row>
    <row r="16" spans="1:9" ht="13.5" thickBot="1">
      <c r="A16" s="294" t="s">
        <v>36</v>
      </c>
      <c r="B16" s="295"/>
      <c r="C16" s="296" t="s">
        <v>81</v>
      </c>
      <c r="D16" s="297"/>
      <c r="E16" s="297"/>
      <c r="F16" s="298"/>
      <c r="G16" s="299">
        <f>SUM(G17:G18)</f>
        <v>34808.58</v>
      </c>
      <c r="H16" s="266"/>
      <c r="I16" s="155"/>
    </row>
    <row r="17" spans="1:9" ht="120">
      <c r="A17" s="35" t="s">
        <v>60</v>
      </c>
      <c r="B17" s="147" t="s">
        <v>73</v>
      </c>
      <c r="C17" s="148" t="s">
        <v>72</v>
      </c>
      <c r="D17" s="152" t="s">
        <v>18</v>
      </c>
      <c r="E17" s="29">
        <f>(1*1*16*0.05)+(580.92*0.2*0.05)</f>
        <v>6.6092</v>
      </c>
      <c r="F17" s="271">
        <v>456.85</v>
      </c>
      <c r="G17" s="271">
        <v>3019.78</v>
      </c>
      <c r="H17" s="266" t="s">
        <v>95</v>
      </c>
      <c r="I17" s="155"/>
    </row>
    <row r="18" spans="1:9" ht="132">
      <c r="A18" s="35" t="s">
        <v>61</v>
      </c>
      <c r="B18" s="269" t="s">
        <v>78</v>
      </c>
      <c r="C18" s="272" t="s">
        <v>79</v>
      </c>
      <c r="D18" s="269" t="s">
        <v>18</v>
      </c>
      <c r="E18" s="29">
        <f>(1*1*1*16)</f>
        <v>16</v>
      </c>
      <c r="F18" s="212">
        <v>1986.8</v>
      </c>
      <c r="G18" s="271">
        <f>ROUND(E18*F18,2)</f>
        <v>31788.8</v>
      </c>
      <c r="H18" s="266" t="s">
        <v>82</v>
      </c>
      <c r="I18" s="155"/>
    </row>
    <row r="19" spans="1:9" ht="13.5" thickBot="1">
      <c r="A19" s="146"/>
      <c r="B19" s="308"/>
      <c r="C19" s="308"/>
      <c r="D19" s="309"/>
      <c r="E19" s="29"/>
      <c r="F19" s="215"/>
      <c r="G19" s="215"/>
      <c r="H19" s="33"/>
      <c r="I19" s="155"/>
    </row>
    <row r="20" spans="1:9" ht="13.5" thickBot="1">
      <c r="A20" s="289" t="s">
        <v>38</v>
      </c>
      <c r="B20" s="290"/>
      <c r="C20" s="291" t="s">
        <v>83</v>
      </c>
      <c r="D20" s="292"/>
      <c r="E20" s="292"/>
      <c r="F20" s="293"/>
      <c r="G20" s="313">
        <f>SUM(G22)</f>
        <v>157092.39</v>
      </c>
      <c r="H20" s="33"/>
      <c r="I20" s="155"/>
    </row>
    <row r="21" spans="1:9" ht="12.75">
      <c r="A21" s="146"/>
      <c r="B21" s="308"/>
      <c r="C21" s="308"/>
      <c r="D21" s="309"/>
      <c r="E21" s="29"/>
      <c r="F21" s="215"/>
      <c r="G21" s="215"/>
      <c r="H21" s="33"/>
      <c r="I21" s="155"/>
    </row>
    <row r="22" spans="1:9" ht="312">
      <c r="A22" s="34" t="s">
        <v>62</v>
      </c>
      <c r="B22" s="32" t="s">
        <v>90</v>
      </c>
      <c r="C22" s="272" t="s">
        <v>92</v>
      </c>
      <c r="D22" s="32" t="s">
        <v>9</v>
      </c>
      <c r="E22" s="29">
        <f>18.8*30.9</f>
        <v>580.92</v>
      </c>
      <c r="F22" s="212">
        <v>270.42</v>
      </c>
      <c r="G22" s="215">
        <f>ROUND(E22*F22,2)</f>
        <v>157092.39</v>
      </c>
      <c r="H22" s="33" t="s">
        <v>96</v>
      </c>
      <c r="I22" s="155"/>
    </row>
    <row r="23" spans="1:9" s="31" customFormat="1" ht="12.75">
      <c r="A23" s="35"/>
      <c r="B23" s="149"/>
      <c r="C23" s="150"/>
      <c r="D23" s="78"/>
      <c r="E23" s="30"/>
      <c r="F23" s="211"/>
      <c r="G23" s="271"/>
      <c r="H23" s="266"/>
      <c r="I23" s="155"/>
    </row>
    <row r="24" spans="1:9" ht="13.5" thickBot="1">
      <c r="A24" s="35"/>
      <c r="B24" s="149"/>
      <c r="C24" s="150"/>
      <c r="D24" s="78"/>
      <c r="E24" s="30"/>
      <c r="G24" s="271"/>
      <c r="H24" s="266"/>
      <c r="I24" s="155"/>
    </row>
    <row r="25" spans="1:9" ht="13.5" thickBot="1">
      <c r="A25" s="294" t="s">
        <v>41</v>
      </c>
      <c r="B25" s="295"/>
      <c r="C25" s="296" t="s">
        <v>103</v>
      </c>
      <c r="D25" s="297"/>
      <c r="E25" s="297"/>
      <c r="F25" s="298"/>
      <c r="G25" s="299">
        <f>SUM(G26:G53)</f>
        <v>27272.79</v>
      </c>
      <c r="H25" s="266"/>
      <c r="I25" s="155"/>
    </row>
    <row r="26" spans="1:9" ht="156">
      <c r="A26" s="34" t="s">
        <v>138</v>
      </c>
      <c r="B26" s="317" t="s">
        <v>129</v>
      </c>
      <c r="C26" s="318" t="s">
        <v>104</v>
      </c>
      <c r="D26" s="319" t="s">
        <v>130</v>
      </c>
      <c r="E26" s="320">
        <v>15</v>
      </c>
      <c r="F26" s="323">
        <v>181.66</v>
      </c>
      <c r="G26" s="324">
        <f>F26*E26</f>
        <v>2724.9</v>
      </c>
      <c r="H26" s="325" t="s">
        <v>167</v>
      </c>
      <c r="I26" s="155"/>
    </row>
    <row r="27" spans="1:9" ht="48">
      <c r="A27" s="34" t="s">
        <v>139</v>
      </c>
      <c r="B27" s="317" t="s">
        <v>177</v>
      </c>
      <c r="C27" s="318" t="s">
        <v>178</v>
      </c>
      <c r="D27" s="319" t="s">
        <v>130</v>
      </c>
      <c r="E27" s="320">
        <v>15</v>
      </c>
      <c r="F27" s="323">
        <v>53.46</v>
      </c>
      <c r="G27" s="324">
        <f aca="true" t="shared" si="0" ref="G27:G53">F27*E27</f>
        <v>801.9</v>
      </c>
      <c r="H27" s="325" t="s">
        <v>167</v>
      </c>
      <c r="I27" s="155"/>
    </row>
    <row r="28" spans="1:9" ht="84">
      <c r="A28" s="34" t="s">
        <v>140</v>
      </c>
      <c r="B28" s="317" t="s">
        <v>131</v>
      </c>
      <c r="C28" s="318" t="s">
        <v>105</v>
      </c>
      <c r="D28" s="319" t="s">
        <v>130</v>
      </c>
      <c r="E28" s="320">
        <v>15</v>
      </c>
      <c r="F28" s="323">
        <v>70.7</v>
      </c>
      <c r="G28" s="324">
        <f t="shared" si="0"/>
        <v>1060.5</v>
      </c>
      <c r="H28" s="325" t="s">
        <v>167</v>
      </c>
      <c r="I28" s="155"/>
    </row>
    <row r="29" spans="1:9" ht="96">
      <c r="A29" s="34" t="s">
        <v>141</v>
      </c>
      <c r="B29" s="317" t="s">
        <v>132</v>
      </c>
      <c r="C29" s="318" t="s">
        <v>106</v>
      </c>
      <c r="D29" s="319" t="s">
        <v>130</v>
      </c>
      <c r="E29" s="320">
        <v>5</v>
      </c>
      <c r="F29" s="323">
        <v>33.19</v>
      </c>
      <c r="G29" s="324">
        <f t="shared" si="0"/>
        <v>165.95</v>
      </c>
      <c r="H29" s="325" t="s">
        <v>168</v>
      </c>
      <c r="I29" s="155"/>
    </row>
    <row r="30" spans="1:9" ht="96">
      <c r="A30" s="34" t="s">
        <v>142</v>
      </c>
      <c r="B30" s="317">
        <v>95745</v>
      </c>
      <c r="C30" s="318" t="s">
        <v>107</v>
      </c>
      <c r="D30" s="319" t="s">
        <v>20</v>
      </c>
      <c r="E30" s="320">
        <f>15*5</f>
        <v>75</v>
      </c>
      <c r="F30" s="323">
        <v>18.93</v>
      </c>
      <c r="G30" s="324">
        <f t="shared" si="0"/>
        <v>1419.75</v>
      </c>
      <c r="H30" s="34" t="s">
        <v>179</v>
      </c>
      <c r="I30" s="155"/>
    </row>
    <row r="31" spans="1:9" ht="96">
      <c r="A31" s="34" t="s">
        <v>143</v>
      </c>
      <c r="B31" s="317">
        <v>95746</v>
      </c>
      <c r="C31" s="318" t="s">
        <v>108</v>
      </c>
      <c r="D31" s="319" t="s">
        <v>20</v>
      </c>
      <c r="E31" s="320">
        <v>30</v>
      </c>
      <c r="F31" s="323">
        <v>23.55</v>
      </c>
      <c r="G31" s="324">
        <f t="shared" si="0"/>
        <v>706.5</v>
      </c>
      <c r="H31" s="34" t="s">
        <v>180</v>
      </c>
      <c r="I31" s="155"/>
    </row>
    <row r="32" spans="1:9" ht="108">
      <c r="A32" s="34" t="s">
        <v>144</v>
      </c>
      <c r="B32" s="317">
        <v>95748</v>
      </c>
      <c r="C32" s="318" t="s">
        <v>109</v>
      </c>
      <c r="D32" s="319" t="s">
        <v>20</v>
      </c>
      <c r="E32" s="320">
        <v>10</v>
      </c>
      <c r="F32" s="323">
        <v>41.98</v>
      </c>
      <c r="G32" s="324">
        <f t="shared" si="0"/>
        <v>419.79999999999995</v>
      </c>
      <c r="H32" s="34" t="s">
        <v>181</v>
      </c>
      <c r="I32" s="155"/>
    </row>
    <row r="33" spans="1:9" ht="96">
      <c r="A33" s="34" t="s">
        <v>145</v>
      </c>
      <c r="B33" s="317">
        <v>95753</v>
      </c>
      <c r="C33" s="318" t="s">
        <v>110</v>
      </c>
      <c r="D33" s="319" t="s">
        <v>130</v>
      </c>
      <c r="E33" s="320">
        <f>(15/3)*5</f>
        <v>25</v>
      </c>
      <c r="F33" s="323">
        <v>6.7</v>
      </c>
      <c r="G33" s="324">
        <f t="shared" si="0"/>
        <v>167.5</v>
      </c>
      <c r="H33" s="34" t="s">
        <v>169</v>
      </c>
      <c r="I33" s="155"/>
    </row>
    <row r="34" spans="1:9" ht="96">
      <c r="A34" s="34" t="s">
        <v>146</v>
      </c>
      <c r="B34" s="317">
        <v>95754</v>
      </c>
      <c r="C34" s="318" t="s">
        <v>111</v>
      </c>
      <c r="D34" s="319" t="s">
        <v>130</v>
      </c>
      <c r="E34" s="320">
        <f>(30/3)</f>
        <v>10</v>
      </c>
      <c r="F34" s="323">
        <v>8.36</v>
      </c>
      <c r="G34" s="324">
        <f t="shared" si="0"/>
        <v>83.6</v>
      </c>
      <c r="H34" s="34" t="s">
        <v>170</v>
      </c>
      <c r="I34" s="155"/>
    </row>
    <row r="35" spans="1:9" ht="96">
      <c r="A35" s="34" t="s">
        <v>147</v>
      </c>
      <c r="B35" s="317">
        <v>95756</v>
      </c>
      <c r="C35" s="318" t="s">
        <v>112</v>
      </c>
      <c r="D35" s="319" t="s">
        <v>130</v>
      </c>
      <c r="E35" s="320">
        <v>4</v>
      </c>
      <c r="F35" s="323">
        <v>15.83</v>
      </c>
      <c r="G35" s="324">
        <f t="shared" si="0"/>
        <v>63.32</v>
      </c>
      <c r="H35" s="34" t="s">
        <v>171</v>
      </c>
      <c r="I35" s="155"/>
    </row>
    <row r="36" spans="1:9" ht="96">
      <c r="A36" s="34" t="s">
        <v>148</v>
      </c>
      <c r="B36" s="317">
        <v>95778</v>
      </c>
      <c r="C36" s="318" t="s">
        <v>113</v>
      </c>
      <c r="D36" s="319" t="s">
        <v>130</v>
      </c>
      <c r="E36" s="320">
        <v>5</v>
      </c>
      <c r="F36" s="323">
        <v>26.98</v>
      </c>
      <c r="G36" s="324">
        <f t="shared" si="0"/>
        <v>134.9</v>
      </c>
      <c r="H36" s="34" t="s">
        <v>168</v>
      </c>
      <c r="I36" s="155"/>
    </row>
    <row r="37" spans="1:9" ht="96">
      <c r="A37" s="34" t="s">
        <v>149</v>
      </c>
      <c r="B37" s="317">
        <v>95779</v>
      </c>
      <c r="C37" s="318" t="s">
        <v>114</v>
      </c>
      <c r="D37" s="319" t="s">
        <v>130</v>
      </c>
      <c r="E37" s="320">
        <v>5</v>
      </c>
      <c r="F37" s="323">
        <v>24.94</v>
      </c>
      <c r="G37" s="324">
        <f t="shared" si="0"/>
        <v>124.7</v>
      </c>
      <c r="H37" s="34" t="s">
        <v>168</v>
      </c>
      <c r="I37" s="155"/>
    </row>
    <row r="38" spans="1:9" ht="96">
      <c r="A38" s="34" t="s">
        <v>150</v>
      </c>
      <c r="B38" s="317">
        <v>95796</v>
      </c>
      <c r="C38" s="318" t="s">
        <v>115</v>
      </c>
      <c r="D38" s="319" t="s">
        <v>130</v>
      </c>
      <c r="E38" s="320">
        <v>4</v>
      </c>
      <c r="F38" s="323">
        <v>38.69</v>
      </c>
      <c r="G38" s="324">
        <f t="shared" si="0"/>
        <v>154.76</v>
      </c>
      <c r="H38" s="34" t="s">
        <v>171</v>
      </c>
      <c r="I38" s="155"/>
    </row>
    <row r="39" spans="1:9" ht="96">
      <c r="A39" s="34" t="s">
        <v>151</v>
      </c>
      <c r="B39" s="317">
        <v>95789</v>
      </c>
      <c r="C39" s="318" t="s">
        <v>116</v>
      </c>
      <c r="D39" s="319" t="s">
        <v>130</v>
      </c>
      <c r="E39" s="320">
        <v>1</v>
      </c>
      <c r="F39" s="323">
        <v>32.87</v>
      </c>
      <c r="G39" s="324">
        <f t="shared" si="0"/>
        <v>32.87</v>
      </c>
      <c r="H39" s="34" t="s">
        <v>172</v>
      </c>
      <c r="I39" s="155"/>
    </row>
    <row r="40" spans="1:9" ht="60">
      <c r="A40" s="34" t="s">
        <v>152</v>
      </c>
      <c r="B40" s="317">
        <v>93018</v>
      </c>
      <c r="C40" s="318" t="s">
        <v>117</v>
      </c>
      <c r="D40" s="319" t="s">
        <v>182</v>
      </c>
      <c r="E40" s="320">
        <v>1</v>
      </c>
      <c r="F40" s="323">
        <v>20.52</v>
      </c>
      <c r="G40" s="324">
        <f t="shared" si="0"/>
        <v>20.52</v>
      </c>
      <c r="H40" s="34" t="s">
        <v>172</v>
      </c>
      <c r="I40" s="155"/>
    </row>
    <row r="41" spans="1:9" ht="84">
      <c r="A41" s="34" t="s">
        <v>153</v>
      </c>
      <c r="B41" s="317">
        <v>91928</v>
      </c>
      <c r="C41" s="318" t="s">
        <v>118</v>
      </c>
      <c r="D41" s="319" t="s">
        <v>20</v>
      </c>
      <c r="E41" s="320">
        <f>150+190+115</f>
        <v>455</v>
      </c>
      <c r="F41" s="323">
        <v>6.14</v>
      </c>
      <c r="G41" s="324">
        <f t="shared" si="0"/>
        <v>2793.7</v>
      </c>
      <c r="H41" s="34" t="s">
        <v>173</v>
      </c>
      <c r="I41" s="155"/>
    </row>
    <row r="42" spans="1:9" ht="84">
      <c r="A42" s="34" t="s">
        <v>154</v>
      </c>
      <c r="B42" s="317">
        <v>91930</v>
      </c>
      <c r="C42" s="318" t="s">
        <v>119</v>
      </c>
      <c r="D42" s="319" t="s">
        <v>20</v>
      </c>
      <c r="E42" s="320">
        <v>110</v>
      </c>
      <c r="F42" s="323">
        <v>8.4</v>
      </c>
      <c r="G42" s="324">
        <f t="shared" si="0"/>
        <v>924</v>
      </c>
      <c r="H42" s="34" t="s">
        <v>183</v>
      </c>
      <c r="I42" s="155"/>
    </row>
    <row r="43" spans="1:9" ht="240">
      <c r="A43" s="34" t="s">
        <v>155</v>
      </c>
      <c r="B43" s="317" t="s">
        <v>133</v>
      </c>
      <c r="C43" s="318" t="s">
        <v>120</v>
      </c>
      <c r="D43" s="319" t="s">
        <v>130</v>
      </c>
      <c r="E43" s="320">
        <v>1</v>
      </c>
      <c r="F43" s="323">
        <v>2453.2</v>
      </c>
      <c r="G43" s="324">
        <f t="shared" si="0"/>
        <v>2453.2</v>
      </c>
      <c r="H43" s="34" t="s">
        <v>172</v>
      </c>
      <c r="I43" s="155"/>
    </row>
    <row r="44" spans="1:9" ht="180">
      <c r="A44" s="34" t="s">
        <v>156</v>
      </c>
      <c r="B44" s="317" t="s">
        <v>134</v>
      </c>
      <c r="C44" s="318" t="s">
        <v>121</v>
      </c>
      <c r="D44" s="319" t="s">
        <v>130</v>
      </c>
      <c r="E44" s="320">
        <v>1</v>
      </c>
      <c r="F44" s="323">
        <v>131.36</v>
      </c>
      <c r="G44" s="324">
        <f t="shared" si="0"/>
        <v>131.36</v>
      </c>
      <c r="H44" s="34" t="s">
        <v>172</v>
      </c>
      <c r="I44" s="155"/>
    </row>
    <row r="45" spans="1:9" ht="60">
      <c r="A45" s="34" t="s">
        <v>157</v>
      </c>
      <c r="B45" s="317" t="s">
        <v>135</v>
      </c>
      <c r="C45" s="318" t="s">
        <v>122</v>
      </c>
      <c r="D45" s="319" t="s">
        <v>130</v>
      </c>
      <c r="E45" s="320">
        <v>5</v>
      </c>
      <c r="F45" s="323">
        <v>30.13</v>
      </c>
      <c r="G45" s="324">
        <f t="shared" si="0"/>
        <v>150.65</v>
      </c>
      <c r="H45" s="34" t="s">
        <v>168</v>
      </c>
      <c r="I45" s="155"/>
    </row>
    <row r="46" spans="1:9" ht="60">
      <c r="A46" s="34" t="s">
        <v>158</v>
      </c>
      <c r="B46" s="317" t="s">
        <v>136</v>
      </c>
      <c r="C46" s="318" t="s">
        <v>123</v>
      </c>
      <c r="D46" s="319" t="s">
        <v>130</v>
      </c>
      <c r="E46" s="320">
        <v>1</v>
      </c>
      <c r="F46" s="323">
        <v>41.67</v>
      </c>
      <c r="G46" s="324">
        <f t="shared" si="0"/>
        <v>41.67</v>
      </c>
      <c r="H46" s="34" t="s">
        <v>172</v>
      </c>
      <c r="I46" s="155"/>
    </row>
    <row r="47" spans="1:9" ht="72">
      <c r="A47" s="34" t="s">
        <v>159</v>
      </c>
      <c r="B47" s="317">
        <v>96973</v>
      </c>
      <c r="C47" s="318" t="s">
        <v>124</v>
      </c>
      <c r="D47" s="319" t="s">
        <v>20</v>
      </c>
      <c r="E47" s="320">
        <f>30+30+18+18+9+9+9+9</f>
        <v>132</v>
      </c>
      <c r="F47" s="323">
        <v>50.6</v>
      </c>
      <c r="G47" s="324">
        <f t="shared" si="0"/>
        <v>6679.2</v>
      </c>
      <c r="H47" s="34" t="s">
        <v>184</v>
      </c>
      <c r="I47" s="155"/>
    </row>
    <row r="48" spans="1:9" ht="84">
      <c r="A48" s="34" t="s">
        <v>160</v>
      </c>
      <c r="B48" s="317" t="s">
        <v>185</v>
      </c>
      <c r="C48" s="318" t="s">
        <v>186</v>
      </c>
      <c r="D48" s="319" t="s">
        <v>130</v>
      </c>
      <c r="E48" s="320">
        <v>6</v>
      </c>
      <c r="F48" s="323">
        <v>28.93</v>
      </c>
      <c r="G48" s="324">
        <f t="shared" si="0"/>
        <v>173.57999999999998</v>
      </c>
      <c r="H48" s="34" t="s">
        <v>187</v>
      </c>
      <c r="I48" s="155"/>
    </row>
    <row r="49" spans="1:9" ht="72">
      <c r="A49" s="34" t="s">
        <v>161</v>
      </c>
      <c r="B49" s="317" t="s">
        <v>188</v>
      </c>
      <c r="C49" s="318" t="s">
        <v>189</v>
      </c>
      <c r="D49" s="319" t="s">
        <v>130</v>
      </c>
      <c r="E49" s="320">
        <v>40</v>
      </c>
      <c r="F49" s="323">
        <v>22.19</v>
      </c>
      <c r="G49" s="324">
        <f t="shared" si="0"/>
        <v>887.6</v>
      </c>
      <c r="H49" s="34" t="s">
        <v>190</v>
      </c>
      <c r="I49" s="155"/>
    </row>
    <row r="50" spans="1:9" ht="48">
      <c r="A50" s="34" t="s">
        <v>162</v>
      </c>
      <c r="B50" s="317">
        <v>96985</v>
      </c>
      <c r="C50" s="318" t="s">
        <v>125</v>
      </c>
      <c r="D50" s="319" t="s">
        <v>130</v>
      </c>
      <c r="E50" s="320">
        <v>12</v>
      </c>
      <c r="F50" s="323">
        <v>58.89</v>
      </c>
      <c r="G50" s="324">
        <f t="shared" si="0"/>
        <v>706.6800000000001</v>
      </c>
      <c r="H50" s="34" t="s">
        <v>174</v>
      </c>
      <c r="I50" s="155"/>
    </row>
    <row r="51" spans="1:9" ht="60">
      <c r="A51" s="34" t="s">
        <v>163</v>
      </c>
      <c r="B51" s="317">
        <v>96977</v>
      </c>
      <c r="C51" s="318" t="s">
        <v>126</v>
      </c>
      <c r="D51" s="319" t="s">
        <v>20</v>
      </c>
      <c r="E51" s="320">
        <f>30+30+18+18</f>
        <v>96</v>
      </c>
      <c r="F51" s="323">
        <v>40.9</v>
      </c>
      <c r="G51" s="324">
        <f t="shared" si="0"/>
        <v>3926.3999999999996</v>
      </c>
      <c r="H51" s="34" t="s">
        <v>191</v>
      </c>
      <c r="I51" s="155"/>
    </row>
    <row r="52" spans="1:9" ht="48">
      <c r="A52" s="34" t="s">
        <v>192</v>
      </c>
      <c r="B52" s="317">
        <v>96984</v>
      </c>
      <c r="C52" s="318" t="s">
        <v>127</v>
      </c>
      <c r="D52" s="319" t="s">
        <v>130</v>
      </c>
      <c r="E52" s="320">
        <v>4</v>
      </c>
      <c r="F52" s="323">
        <v>51.33</v>
      </c>
      <c r="G52" s="324">
        <f t="shared" si="0"/>
        <v>205.32</v>
      </c>
      <c r="H52" s="34" t="s">
        <v>171</v>
      </c>
      <c r="I52" s="155"/>
    </row>
    <row r="53" spans="1:9" ht="48">
      <c r="A53" s="34" t="s">
        <v>193</v>
      </c>
      <c r="B53" s="317" t="s">
        <v>137</v>
      </c>
      <c r="C53" s="318" t="s">
        <v>128</v>
      </c>
      <c r="D53" s="319" t="s">
        <v>130</v>
      </c>
      <c r="E53" s="320">
        <v>4</v>
      </c>
      <c r="F53" s="323">
        <v>29.49</v>
      </c>
      <c r="G53" s="324">
        <f t="shared" si="0"/>
        <v>117.96</v>
      </c>
      <c r="H53" s="34" t="s">
        <v>171</v>
      </c>
      <c r="I53" s="155"/>
    </row>
    <row r="54" spans="1:9" ht="13.5" thickBot="1">
      <c r="A54" s="35"/>
      <c r="B54" s="32"/>
      <c r="C54" s="316"/>
      <c r="D54" s="32"/>
      <c r="E54" s="315"/>
      <c r="F54" s="271"/>
      <c r="G54" s="271"/>
      <c r="H54" s="266"/>
      <c r="I54" s="155"/>
    </row>
    <row r="55" spans="1:9" ht="14.25" thickBot="1">
      <c r="A55" s="294" t="s">
        <v>42</v>
      </c>
      <c r="B55" s="295"/>
      <c r="C55" s="296" t="s">
        <v>39</v>
      </c>
      <c r="D55" s="297"/>
      <c r="E55" s="297"/>
      <c r="F55" s="298"/>
      <c r="G55" s="299">
        <f>SUM(G56:G56)</f>
        <v>14482.34</v>
      </c>
      <c r="H55" s="10"/>
      <c r="I55" s="155"/>
    </row>
    <row r="56" spans="1:9" ht="156">
      <c r="A56" s="30" t="s">
        <v>99</v>
      </c>
      <c r="B56" s="35" t="s">
        <v>175</v>
      </c>
      <c r="C56" s="322" t="s">
        <v>176</v>
      </c>
      <c r="D56" s="152" t="s">
        <v>9</v>
      </c>
      <c r="E56" s="273">
        <f>E22</f>
        <v>580.92</v>
      </c>
      <c r="F56" s="212">
        <v>24.93</v>
      </c>
      <c r="G56" s="271">
        <f>ROUND(E56*F56,2)</f>
        <v>14482.34</v>
      </c>
      <c r="H56" s="33" t="s">
        <v>96</v>
      </c>
      <c r="I56" s="155"/>
    </row>
    <row r="57" spans="1:9" ht="13.5" thickBot="1">
      <c r="A57" s="30"/>
      <c r="B57" s="149"/>
      <c r="C57" s="150"/>
      <c r="D57" s="78"/>
      <c r="E57" s="273"/>
      <c r="F57" s="212"/>
      <c r="G57" s="271"/>
      <c r="H57" s="33"/>
      <c r="I57" s="155"/>
    </row>
    <row r="58" spans="1:9" ht="13.5" thickBot="1">
      <c r="A58" s="294" t="s">
        <v>43</v>
      </c>
      <c r="B58" s="295"/>
      <c r="C58" s="296" t="s">
        <v>86</v>
      </c>
      <c r="D58" s="297"/>
      <c r="E58" s="297"/>
      <c r="F58" s="298"/>
      <c r="G58" s="314">
        <f>SUM(G59:G60)</f>
        <v>32057.030000000002</v>
      </c>
      <c r="H58" s="33"/>
      <c r="I58" s="155"/>
    </row>
    <row r="59" spans="1:9" ht="144">
      <c r="A59" s="30" t="s">
        <v>100</v>
      </c>
      <c r="B59" s="147" t="s">
        <v>85</v>
      </c>
      <c r="C59" s="148" t="s">
        <v>84</v>
      </c>
      <c r="D59" s="152" t="s">
        <v>9</v>
      </c>
      <c r="E59" s="310">
        <f>E56</f>
        <v>580.92</v>
      </c>
      <c r="F59" s="212">
        <v>52.08</v>
      </c>
      <c r="G59" s="151">
        <f>ROUND(E59*F59,2)</f>
        <v>30254.31</v>
      </c>
      <c r="H59" s="33" t="s">
        <v>96</v>
      </c>
      <c r="I59" s="31"/>
    </row>
    <row r="60" spans="1:9" ht="84">
      <c r="A60" s="30" t="s">
        <v>101</v>
      </c>
      <c r="B60" s="147" t="s">
        <v>88</v>
      </c>
      <c r="C60" s="148" t="s">
        <v>87</v>
      </c>
      <c r="D60" s="152" t="s">
        <v>20</v>
      </c>
      <c r="E60" s="310">
        <v>30.8</v>
      </c>
      <c r="F60" s="212">
        <v>58.53</v>
      </c>
      <c r="G60" s="151">
        <f>ROUND(E60*F60,2)</f>
        <v>1802.72</v>
      </c>
      <c r="H60" s="151" t="s">
        <v>89</v>
      </c>
      <c r="I60" s="31"/>
    </row>
    <row r="61" spans="1:9" ht="13.5" thickBot="1">
      <c r="A61" s="30"/>
      <c r="B61" s="149"/>
      <c r="C61" s="150"/>
      <c r="D61" s="78"/>
      <c r="E61" s="274"/>
      <c r="F61" s="212"/>
      <c r="G61" s="151"/>
      <c r="H61" s="33"/>
      <c r="I61" s="31"/>
    </row>
    <row r="62" spans="1:9" ht="14.25" thickBot="1">
      <c r="A62" s="300"/>
      <c r="B62" s="285"/>
      <c r="C62" s="291" t="s">
        <v>57</v>
      </c>
      <c r="D62" s="285"/>
      <c r="E62" s="285"/>
      <c r="F62" s="301"/>
      <c r="G62" s="302">
        <f>G58+G55+G25+G20+G16+G12</f>
        <v>267420.68</v>
      </c>
      <c r="H62" s="10"/>
      <c r="I62" s="31"/>
    </row>
    <row r="63" spans="1:9" ht="12.75" customHeight="1" thickBot="1">
      <c r="A63" s="303"/>
      <c r="B63" s="285"/>
      <c r="C63" s="304" t="s">
        <v>71</v>
      </c>
      <c r="D63" s="286"/>
      <c r="E63" s="286"/>
      <c r="F63" s="287"/>
      <c r="G63" s="302">
        <f>G62*0.2223</f>
        <v>59447.617163999996</v>
      </c>
      <c r="H63" s="10"/>
      <c r="I63" s="31"/>
    </row>
    <row r="64" spans="1:9" ht="12.75" customHeight="1" thickBot="1">
      <c r="A64" s="300"/>
      <c r="B64" s="305"/>
      <c r="C64" s="291" t="s">
        <v>40</v>
      </c>
      <c r="D64" s="306"/>
      <c r="E64" s="306"/>
      <c r="F64" s="293"/>
      <c r="G64" s="307">
        <f>G62+G63</f>
        <v>326868.297164</v>
      </c>
      <c r="H64" s="10"/>
      <c r="I64" s="31"/>
    </row>
    <row r="65" spans="1:9" ht="12.75" customHeight="1">
      <c r="A65" s="153"/>
      <c r="B65" s="275"/>
      <c r="C65" s="276"/>
      <c r="D65" s="28"/>
      <c r="G65" s="271"/>
      <c r="H65" s="277"/>
      <c r="I65" s="31"/>
    </row>
    <row r="66" spans="1:9" ht="12.75" customHeight="1">
      <c r="A66" s="329" t="s">
        <v>164</v>
      </c>
      <c r="B66" s="329"/>
      <c r="C66" s="329"/>
      <c r="D66" s="329"/>
      <c r="E66" s="329"/>
      <c r="F66" s="329"/>
      <c r="G66" s="329"/>
      <c r="H66" s="277"/>
      <c r="I66" s="31"/>
    </row>
    <row r="67" spans="1:8" ht="12.75" customHeight="1">
      <c r="A67"/>
      <c r="B67"/>
      <c r="C67"/>
      <c r="D67"/>
      <c r="E67"/>
      <c r="F67"/>
      <c r="G67"/>
      <c r="H67" s="145"/>
    </row>
    <row r="68" spans="1:7" ht="34.5" customHeight="1">
      <c r="A68" s="321">
        <v>1</v>
      </c>
      <c r="B68" s="330" t="s">
        <v>165</v>
      </c>
      <c r="C68" s="330"/>
      <c r="D68" s="330"/>
      <c r="E68" s="330"/>
      <c r="F68" s="330"/>
      <c r="G68" s="330"/>
    </row>
    <row r="69" spans="1:7" ht="12.75" customHeight="1">
      <c r="A69"/>
      <c r="B69"/>
      <c r="C69"/>
      <c r="D69"/>
      <c r="E69"/>
      <c r="F69"/>
      <c r="G69"/>
    </row>
    <row r="70" spans="1:7" ht="26.25" customHeight="1">
      <c r="A70" s="321">
        <v>2</v>
      </c>
      <c r="B70" s="330" t="s">
        <v>166</v>
      </c>
      <c r="C70" s="330"/>
      <c r="D70" s="330"/>
      <c r="E70" s="330"/>
      <c r="F70" s="330"/>
      <c r="G70" s="330"/>
    </row>
    <row r="71" ht="12.75" customHeight="1">
      <c r="G71" s="144"/>
    </row>
    <row r="65417" spans="2:8" ht="12.75" customHeight="1">
      <c r="B65417" s="5"/>
      <c r="C65417" s="5"/>
      <c r="D65417" s="5"/>
      <c r="E65417" s="31"/>
      <c r="F65417" s="213"/>
      <c r="G65417" s="5"/>
      <c r="H65417" s="5"/>
    </row>
    <row r="65418" ht="12.75" customHeight="1">
      <c r="A65418" s="5"/>
    </row>
  </sheetData>
  <sheetProtection selectLockedCells="1" selectUnlockedCells="1"/>
  <mergeCells count="6">
    <mergeCell ref="A8:G9"/>
    <mergeCell ref="C10:G10"/>
    <mergeCell ref="E6:G6"/>
    <mergeCell ref="A66:G66"/>
    <mergeCell ref="B68:G68"/>
    <mergeCell ref="B70:G70"/>
  </mergeCells>
  <hyperlinks>
    <hyperlink ref="B22" r:id="rId1" display="http://www2.rio.rj.gov.br/sco/composicaosco.cfm?item=1ET24050150A202012"/>
  </hyperlinks>
  <printOptions/>
  <pageMargins left="0.15347222222222223" right="0.17569444444444443" top="0.5902777777777777" bottom="0.5902777777777778" header="0.5118055555555555" footer="0.5118055555555555"/>
  <pageSetup fitToHeight="20" fitToWidth="1" orientation="portrait" paperSize="9" scale="77" r:id="rId3"/>
  <headerFooter alignWithMargins="0">
    <oddHeader>&amp;R&amp;8Página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9.28125" style="0" bestFit="1" customWidth="1"/>
    <col min="3" max="3" width="12.57421875" style="0" customWidth="1"/>
    <col min="5" max="7" width="9.28125" style="0" bestFit="1" customWidth="1"/>
    <col min="8" max="8" width="11.140625" style="0" bestFit="1" customWidth="1"/>
  </cols>
  <sheetData>
    <row r="1" spans="1:9" ht="12.75">
      <c r="A1" s="334" t="s">
        <v>35</v>
      </c>
      <c r="B1" s="334"/>
      <c r="C1" s="334"/>
      <c r="D1" s="334"/>
      <c r="E1" s="334"/>
      <c r="F1" s="334"/>
      <c r="G1" s="334"/>
      <c r="H1" s="334"/>
      <c r="I1" s="334"/>
    </row>
    <row r="2" spans="1:9" ht="12.75">
      <c r="A2" s="12"/>
      <c r="B2" s="12"/>
      <c r="C2" s="12"/>
      <c r="D2" s="12"/>
      <c r="E2" s="12"/>
      <c r="F2" s="12"/>
      <c r="G2" s="331" t="s">
        <v>11</v>
      </c>
      <c r="H2" s="331"/>
      <c r="I2" s="331"/>
    </row>
    <row r="3" spans="1:9" ht="13.5" thickBot="1">
      <c r="A3" s="12"/>
      <c r="B3" s="12"/>
      <c r="C3" s="12"/>
      <c r="D3" s="12"/>
      <c r="E3" s="12"/>
      <c r="F3" s="12"/>
      <c r="G3" s="12"/>
      <c r="H3" s="12"/>
      <c r="I3" s="12"/>
    </row>
    <row r="4" spans="1:9" ht="24">
      <c r="A4" s="13" t="s">
        <v>12</v>
      </c>
      <c r="B4" s="13" t="s">
        <v>1</v>
      </c>
      <c r="C4" s="13" t="s">
        <v>2</v>
      </c>
      <c r="D4" s="13" t="s">
        <v>13</v>
      </c>
      <c r="E4" s="14" t="s">
        <v>4</v>
      </c>
      <c r="F4" s="15" t="s">
        <v>14</v>
      </c>
      <c r="G4" s="16" t="s">
        <v>15</v>
      </c>
      <c r="H4" s="17" t="s">
        <v>16</v>
      </c>
      <c r="I4" s="13" t="s">
        <v>3</v>
      </c>
    </row>
    <row r="5" spans="1:9" ht="24">
      <c r="A5" s="11" t="s">
        <v>8</v>
      </c>
      <c r="B5" s="18" t="s">
        <v>34</v>
      </c>
      <c r="C5" s="332" t="s">
        <v>17</v>
      </c>
      <c r="D5" s="333"/>
      <c r="E5" s="333"/>
      <c r="F5" s="333"/>
      <c r="G5" s="333"/>
      <c r="H5" s="19">
        <f>SUM(H7:H17)</f>
        <v>334.91793</v>
      </c>
      <c r="I5" s="18" t="s">
        <v>18</v>
      </c>
    </row>
    <row r="6" spans="1:9" ht="12.75">
      <c r="A6" s="20"/>
      <c r="B6" s="20"/>
      <c r="C6" s="20"/>
      <c r="D6" s="20"/>
      <c r="E6" s="21"/>
      <c r="F6" s="22"/>
      <c r="G6" s="23"/>
      <c r="H6" s="24"/>
      <c r="I6" s="20"/>
    </row>
    <row r="7" spans="1:9" ht="47.25" customHeight="1">
      <c r="A7" s="20">
        <v>1</v>
      </c>
      <c r="B7" s="20">
        <v>149</v>
      </c>
      <c r="C7" s="20" t="s">
        <v>19</v>
      </c>
      <c r="D7" s="20" t="s">
        <v>20</v>
      </c>
      <c r="E7" s="21">
        <v>155</v>
      </c>
      <c r="F7" s="25">
        <v>0</v>
      </c>
      <c r="G7" s="21">
        <v>0.3866</v>
      </c>
      <c r="H7" s="24">
        <f aca="true" t="shared" si="0" ref="H7:H17">ROUND(E7*G7,4)*(1+F7)</f>
        <v>59.923</v>
      </c>
      <c r="I7" s="20" t="s">
        <v>21</v>
      </c>
    </row>
    <row r="8" spans="1:9" ht="36">
      <c r="A8" s="20">
        <v>2</v>
      </c>
      <c r="B8" s="20">
        <v>368</v>
      </c>
      <c r="C8" s="20" t="s">
        <v>22</v>
      </c>
      <c r="D8" s="20" t="s">
        <v>20</v>
      </c>
      <c r="E8" s="21">
        <v>0.55</v>
      </c>
      <c r="F8" s="25">
        <v>0</v>
      </c>
      <c r="G8" s="21">
        <v>2.63</v>
      </c>
      <c r="H8" s="24">
        <f t="shared" si="0"/>
        <v>1.4465</v>
      </c>
      <c r="I8" s="20" t="s">
        <v>20</v>
      </c>
    </row>
    <row r="9" spans="1:9" ht="36">
      <c r="A9" s="20">
        <v>3</v>
      </c>
      <c r="B9" s="20">
        <v>724</v>
      </c>
      <c r="C9" s="20" t="s">
        <v>23</v>
      </c>
      <c r="D9" s="20" t="s">
        <v>20</v>
      </c>
      <c r="E9" s="21">
        <v>0.7</v>
      </c>
      <c r="F9" s="25">
        <v>0</v>
      </c>
      <c r="G9" s="21">
        <v>0.7298</v>
      </c>
      <c r="H9" s="24">
        <f t="shared" si="0"/>
        <v>0.5109</v>
      </c>
      <c r="I9" s="20" t="s">
        <v>24</v>
      </c>
    </row>
    <row r="10" spans="1:9" ht="36">
      <c r="A10" s="20">
        <v>4</v>
      </c>
      <c r="B10" s="20">
        <v>1155</v>
      </c>
      <c r="C10" s="20" t="s">
        <v>25</v>
      </c>
      <c r="D10" s="20" t="s">
        <v>26</v>
      </c>
      <c r="E10" s="21">
        <v>0.19</v>
      </c>
      <c r="F10" s="25">
        <v>0</v>
      </c>
      <c r="G10" s="26">
        <v>3.189</v>
      </c>
      <c r="H10" s="24">
        <f t="shared" si="0"/>
        <v>0.6059</v>
      </c>
      <c r="I10" s="20" t="s">
        <v>27</v>
      </c>
    </row>
    <row r="11" spans="1:9" ht="36">
      <c r="A11" s="20">
        <v>5</v>
      </c>
      <c r="B11" s="20">
        <v>1156</v>
      </c>
      <c r="C11" s="20" t="s">
        <v>25</v>
      </c>
      <c r="D11" s="20" t="s">
        <v>26</v>
      </c>
      <c r="E11" s="21">
        <v>0.06</v>
      </c>
      <c r="F11" s="25">
        <v>0</v>
      </c>
      <c r="G11" s="21">
        <v>0.4393</v>
      </c>
      <c r="H11" s="24">
        <f t="shared" si="0"/>
        <v>0.0264</v>
      </c>
      <c r="I11" s="20" t="s">
        <v>27</v>
      </c>
    </row>
    <row r="12" spans="1:9" ht="36">
      <c r="A12" s="20">
        <v>6</v>
      </c>
      <c r="B12" s="20">
        <v>20085</v>
      </c>
      <c r="C12" s="20" t="s">
        <v>28</v>
      </c>
      <c r="D12" s="20" t="s">
        <v>29</v>
      </c>
      <c r="E12" s="21">
        <v>1.14</v>
      </c>
      <c r="F12" s="25">
        <v>0.05</v>
      </c>
      <c r="G12" s="21">
        <v>22.61</v>
      </c>
      <c r="H12" s="24">
        <f t="shared" si="0"/>
        <v>27.06417</v>
      </c>
      <c r="I12" s="20" t="s">
        <v>27</v>
      </c>
    </row>
    <row r="13" spans="1:9" ht="12.75">
      <c r="A13" s="20">
        <v>7</v>
      </c>
      <c r="B13" s="20">
        <v>20132</v>
      </c>
      <c r="C13" s="20" t="s">
        <v>30</v>
      </c>
      <c r="D13" s="20" t="s">
        <v>29</v>
      </c>
      <c r="E13" s="21">
        <v>14.84</v>
      </c>
      <c r="F13" s="25">
        <v>0.05</v>
      </c>
      <c r="G13" s="21">
        <v>11.83</v>
      </c>
      <c r="H13" s="24">
        <f t="shared" si="0"/>
        <v>184.33506</v>
      </c>
      <c r="I13" s="20" t="s">
        <v>27</v>
      </c>
    </row>
    <row r="14" spans="1:9" ht="36">
      <c r="A14" s="20">
        <v>4</v>
      </c>
      <c r="B14" s="20">
        <v>1007</v>
      </c>
      <c r="C14" s="20" t="s">
        <v>31</v>
      </c>
      <c r="D14" s="20" t="s">
        <v>26</v>
      </c>
      <c r="E14" s="21">
        <v>0.5</v>
      </c>
      <c r="F14" s="25">
        <v>0</v>
      </c>
      <c r="G14" s="21">
        <v>80.378</v>
      </c>
      <c r="H14" s="24">
        <f t="shared" si="0"/>
        <v>40.189</v>
      </c>
      <c r="I14" s="20" t="s">
        <v>27</v>
      </c>
    </row>
    <row r="15" spans="1:9" ht="36">
      <c r="A15" s="20">
        <v>5</v>
      </c>
      <c r="B15" s="20">
        <v>1010</v>
      </c>
      <c r="C15" s="20" t="s">
        <v>32</v>
      </c>
      <c r="D15" s="20" t="s">
        <v>26</v>
      </c>
      <c r="E15" s="21">
        <v>0.1</v>
      </c>
      <c r="F15" s="25">
        <v>0</v>
      </c>
      <c r="G15" s="26">
        <v>95.9624</v>
      </c>
      <c r="H15" s="24">
        <f t="shared" si="0"/>
        <v>9.5962</v>
      </c>
      <c r="I15" s="20" t="s">
        <v>27</v>
      </c>
    </row>
    <row r="16" spans="1:9" ht="36">
      <c r="A16" s="20">
        <v>6</v>
      </c>
      <c r="B16" s="20">
        <v>1016</v>
      </c>
      <c r="C16" s="20" t="s">
        <v>33</v>
      </c>
      <c r="D16" s="20" t="s">
        <v>26</v>
      </c>
      <c r="E16" s="21">
        <v>0.094</v>
      </c>
      <c r="F16" s="25">
        <v>0</v>
      </c>
      <c r="G16" s="21">
        <v>66.5265</v>
      </c>
      <c r="H16" s="24">
        <f t="shared" si="0"/>
        <v>6.2535</v>
      </c>
      <c r="I16" s="20" t="s">
        <v>27</v>
      </c>
    </row>
    <row r="17" spans="1:9" ht="36">
      <c r="A17" s="20">
        <v>7</v>
      </c>
      <c r="B17" s="20">
        <v>1018</v>
      </c>
      <c r="C17" s="27" t="s">
        <v>33</v>
      </c>
      <c r="D17" s="20" t="s">
        <v>26</v>
      </c>
      <c r="E17" s="21">
        <v>0.156</v>
      </c>
      <c r="F17" s="25">
        <v>0</v>
      </c>
      <c r="G17" s="21">
        <v>31.8419</v>
      </c>
      <c r="H17" s="24">
        <f t="shared" si="0"/>
        <v>4.9673</v>
      </c>
      <c r="I17" s="20" t="s">
        <v>27</v>
      </c>
    </row>
  </sheetData>
  <sheetProtection/>
  <mergeCells count="3">
    <mergeCell ref="G2:I2"/>
    <mergeCell ref="C5:G5"/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2.421875" style="0" customWidth="1"/>
  </cols>
  <sheetData>
    <row r="1" spans="1:10" ht="13.5" thickBot="1">
      <c r="A1" s="335" t="s">
        <v>44</v>
      </c>
      <c r="B1" s="336"/>
      <c r="C1" s="339" t="s">
        <v>45</v>
      </c>
      <c r="D1" s="340"/>
      <c r="E1" s="340"/>
      <c r="F1" s="340"/>
      <c r="G1" s="340"/>
      <c r="H1" s="340"/>
      <c r="I1" s="340"/>
      <c r="J1" s="341"/>
    </row>
    <row r="2" spans="1:10" ht="13.5" thickBot="1">
      <c r="A2" s="337"/>
      <c r="B2" s="338"/>
      <c r="C2" s="342">
        <v>15</v>
      </c>
      <c r="D2" s="343"/>
      <c r="E2" s="344">
        <v>30</v>
      </c>
      <c r="F2" s="344"/>
      <c r="G2" s="344">
        <v>45</v>
      </c>
      <c r="H2" s="344"/>
      <c r="I2" s="344">
        <v>60</v>
      </c>
      <c r="J2" s="345"/>
    </row>
    <row r="3" spans="1:10" ht="12.75">
      <c r="A3" s="36"/>
      <c r="B3" s="37"/>
      <c r="C3" s="38"/>
      <c r="D3" s="39"/>
      <c r="E3" s="40"/>
      <c r="F3" s="39"/>
      <c r="G3" s="41"/>
      <c r="H3" s="41"/>
      <c r="I3" s="40"/>
      <c r="J3" s="42"/>
    </row>
    <row r="4" spans="1:10" ht="51">
      <c r="A4" s="219" t="s">
        <v>7</v>
      </c>
      <c r="B4" s="220" t="s">
        <v>46</v>
      </c>
      <c r="C4" s="43"/>
      <c r="D4" s="44"/>
      <c r="E4" s="45"/>
      <c r="F4" s="44"/>
      <c r="G4" s="46"/>
      <c r="H4" s="46"/>
      <c r="I4" s="45"/>
      <c r="J4" s="47"/>
    </row>
    <row r="5" spans="1:10" ht="12.75">
      <c r="A5" s="219"/>
      <c r="B5" s="220"/>
      <c r="C5" s="48"/>
      <c r="D5" s="49"/>
      <c r="E5" s="50"/>
      <c r="F5" s="49"/>
      <c r="G5" s="51"/>
      <c r="H5" s="51"/>
      <c r="I5" s="50"/>
      <c r="J5" s="52"/>
    </row>
    <row r="6" spans="1:10" ht="25.5">
      <c r="A6" s="219" t="s">
        <v>36</v>
      </c>
      <c r="B6" s="221" t="s">
        <v>47</v>
      </c>
      <c r="C6" s="53"/>
      <c r="D6" s="53"/>
      <c r="E6" s="187"/>
      <c r="F6" s="187"/>
      <c r="I6" s="50"/>
      <c r="J6" s="52"/>
    </row>
    <row r="7" spans="1:10" ht="12.75">
      <c r="A7" s="222"/>
      <c r="B7" s="223"/>
      <c r="C7" s="54"/>
      <c r="D7" s="55"/>
      <c r="E7" s="56"/>
      <c r="F7" s="57"/>
      <c r="G7" s="63"/>
      <c r="H7" s="63"/>
      <c r="I7" s="70"/>
      <c r="J7" s="224"/>
    </row>
    <row r="8" spans="1:10" ht="12.75">
      <c r="A8" s="219" t="s">
        <v>38</v>
      </c>
      <c r="B8" s="218" t="s">
        <v>63</v>
      </c>
      <c r="C8" s="59"/>
      <c r="D8" s="60"/>
      <c r="E8" s="61"/>
      <c r="F8" s="62"/>
      <c r="G8" s="55"/>
      <c r="H8" s="57"/>
      <c r="I8" s="64"/>
      <c r="J8" s="65"/>
    </row>
    <row r="9" spans="1:10" ht="12.75">
      <c r="A9" s="222"/>
      <c r="B9" s="223"/>
      <c r="C9" s="59"/>
      <c r="D9" s="60"/>
      <c r="E9" s="56"/>
      <c r="F9" s="55"/>
      <c r="G9" s="66"/>
      <c r="H9" s="55"/>
      <c r="I9" s="56"/>
      <c r="J9" s="58"/>
    </row>
    <row r="10" spans="1:10" ht="12.75">
      <c r="A10" s="219" t="s">
        <v>41</v>
      </c>
      <c r="B10" s="218" t="s">
        <v>55</v>
      </c>
      <c r="C10" s="59"/>
      <c r="D10" s="60"/>
      <c r="E10" s="68"/>
      <c r="F10" s="68"/>
      <c r="I10" s="64"/>
      <c r="J10" s="65"/>
    </row>
    <row r="11" spans="1:10" ht="12.75">
      <c r="A11" s="219"/>
      <c r="B11" s="221"/>
      <c r="C11" s="54"/>
      <c r="D11" s="57"/>
      <c r="E11" s="56"/>
      <c r="F11" s="67"/>
      <c r="G11" s="69"/>
      <c r="H11" s="69"/>
      <c r="I11" s="64"/>
      <c r="J11" s="65"/>
    </row>
    <row r="12" spans="1:10" ht="13.5" thickBot="1">
      <c r="A12" s="71"/>
      <c r="B12" s="72"/>
      <c r="C12" s="73"/>
      <c r="D12" s="74"/>
      <c r="E12" s="75"/>
      <c r="F12" s="74"/>
      <c r="G12" s="76"/>
      <c r="H12" s="76"/>
      <c r="I12" s="75"/>
      <c r="J12" s="77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4.8515625" style="0" customWidth="1"/>
  </cols>
  <sheetData>
    <row r="1" spans="1:10" ht="13.5" thickBot="1">
      <c r="A1" s="346" t="s">
        <v>44</v>
      </c>
      <c r="B1" s="347"/>
      <c r="C1" s="350" t="s">
        <v>45</v>
      </c>
      <c r="D1" s="350"/>
      <c r="E1" s="350"/>
      <c r="F1" s="350"/>
      <c r="G1" s="350"/>
      <c r="H1" s="350"/>
      <c r="I1" s="350"/>
      <c r="J1" s="351"/>
    </row>
    <row r="2" spans="1:11" ht="14.25" thickBot="1" thickTop="1">
      <c r="A2" s="348"/>
      <c r="B2" s="349"/>
      <c r="C2" s="352">
        <v>15</v>
      </c>
      <c r="D2" s="352"/>
      <c r="E2" s="353">
        <v>30</v>
      </c>
      <c r="F2" s="353"/>
      <c r="G2" s="352">
        <v>45</v>
      </c>
      <c r="H2" s="352"/>
      <c r="I2" s="352">
        <v>60</v>
      </c>
      <c r="J2" s="352"/>
      <c r="K2" s="125"/>
    </row>
    <row r="3" spans="1:11" ht="13.5" thickTop="1">
      <c r="A3" s="79"/>
      <c r="B3" s="80"/>
      <c r="C3" s="108"/>
      <c r="D3" s="81"/>
      <c r="E3" s="104"/>
      <c r="F3" s="105"/>
      <c r="G3" s="106"/>
      <c r="H3" s="107"/>
      <c r="I3" s="106"/>
      <c r="J3" s="107"/>
      <c r="K3" s="125"/>
    </row>
    <row r="4" spans="1:11" ht="38.25">
      <c r="A4" s="79" t="s">
        <v>7</v>
      </c>
      <c r="B4" s="82" t="s">
        <v>54</v>
      </c>
      <c r="C4" s="139"/>
      <c r="D4" s="136"/>
      <c r="E4" s="84"/>
      <c r="F4" s="83"/>
      <c r="G4" s="84"/>
      <c r="H4" s="84"/>
      <c r="I4" s="85"/>
      <c r="J4" s="130"/>
      <c r="K4" s="125"/>
    </row>
    <row r="5" spans="1:10" ht="12.75">
      <c r="A5" s="79"/>
      <c r="B5" s="82"/>
      <c r="C5" s="109"/>
      <c r="D5" s="86"/>
      <c r="E5" s="87"/>
      <c r="F5" s="86"/>
      <c r="G5" s="87"/>
      <c r="H5" s="87"/>
      <c r="I5" s="88"/>
      <c r="J5" s="129"/>
    </row>
    <row r="6" spans="1:10" ht="38.25">
      <c r="A6" s="79" t="s">
        <v>36</v>
      </c>
      <c r="B6" s="82" t="s">
        <v>56</v>
      </c>
      <c r="C6" s="109"/>
      <c r="D6" s="87"/>
      <c r="E6" s="95"/>
      <c r="F6" s="95"/>
      <c r="G6" s="95"/>
      <c r="H6" s="95"/>
      <c r="I6" s="88"/>
      <c r="J6" s="129"/>
    </row>
    <row r="7" spans="1:10" ht="12.75">
      <c r="A7" s="90"/>
      <c r="B7" s="91"/>
      <c r="C7" s="111"/>
      <c r="D7" s="92"/>
      <c r="E7" s="116"/>
      <c r="F7" s="60"/>
      <c r="G7" s="92"/>
      <c r="H7" s="92"/>
      <c r="I7" s="93"/>
      <c r="J7" s="128"/>
    </row>
    <row r="8" spans="1:10" ht="12.75">
      <c r="A8" s="79" t="s">
        <v>38</v>
      </c>
      <c r="B8" s="82" t="s">
        <v>47</v>
      </c>
      <c r="C8" s="141"/>
      <c r="D8" s="142"/>
      <c r="E8" s="133"/>
      <c r="F8" s="132"/>
      <c r="G8" s="132"/>
      <c r="H8" s="94"/>
      <c r="I8" s="92"/>
      <c r="J8" s="128"/>
    </row>
    <row r="9" spans="1:11" ht="12.75">
      <c r="A9" s="90"/>
      <c r="B9" s="113"/>
      <c r="C9" s="112"/>
      <c r="D9" s="89"/>
      <c r="E9" s="93"/>
      <c r="F9" s="92"/>
      <c r="G9" s="96"/>
      <c r="H9" s="92"/>
      <c r="I9" s="93"/>
      <c r="J9" s="116"/>
      <c r="K9" s="125"/>
    </row>
    <row r="10" spans="1:11" ht="12.75">
      <c r="A10" s="79" t="s">
        <v>41</v>
      </c>
      <c r="B10" s="97" t="s">
        <v>51</v>
      </c>
      <c r="C10" s="110"/>
      <c r="D10" s="89"/>
      <c r="E10" s="93"/>
      <c r="F10" s="94"/>
      <c r="G10" s="95"/>
      <c r="H10" s="95"/>
      <c r="I10" s="93"/>
      <c r="J10" s="116"/>
      <c r="K10" s="125"/>
    </row>
    <row r="11" spans="1:11" ht="12.75">
      <c r="A11" s="79"/>
      <c r="B11" s="115"/>
      <c r="C11" s="114"/>
      <c r="D11" s="94"/>
      <c r="E11" s="92"/>
      <c r="F11" s="94"/>
      <c r="G11" s="92"/>
      <c r="H11" s="92"/>
      <c r="I11" s="93"/>
      <c r="J11" s="116"/>
      <c r="K11" s="125"/>
    </row>
    <row r="12" spans="1:11" ht="12.75">
      <c r="A12" s="90"/>
      <c r="B12" s="113"/>
      <c r="C12" s="131"/>
      <c r="D12" s="103"/>
      <c r="E12" s="132"/>
      <c r="F12" s="103"/>
      <c r="G12" s="92"/>
      <c r="H12" s="92"/>
      <c r="I12" s="93"/>
      <c r="J12" s="116"/>
      <c r="K12" s="125"/>
    </row>
    <row r="13" spans="1:11" ht="25.5">
      <c r="A13" s="79" t="s">
        <v>42</v>
      </c>
      <c r="B13" s="115" t="s">
        <v>48</v>
      </c>
      <c r="C13" s="135"/>
      <c r="D13" s="136"/>
      <c r="E13" s="135"/>
      <c r="F13" s="136"/>
      <c r="G13" s="140"/>
      <c r="H13" s="92"/>
      <c r="I13" s="93"/>
      <c r="J13" s="116"/>
      <c r="K13" s="125"/>
    </row>
    <row r="14" spans="1:11" ht="12.75">
      <c r="A14" s="79"/>
      <c r="B14" s="82"/>
      <c r="C14" s="111"/>
      <c r="D14" s="94"/>
      <c r="E14" s="92"/>
      <c r="F14" s="94"/>
      <c r="G14" s="92"/>
      <c r="H14" s="92"/>
      <c r="I14" s="93"/>
      <c r="J14" s="116"/>
      <c r="K14" s="125"/>
    </row>
    <row r="15" spans="1:10" ht="12.75">
      <c r="A15" s="79" t="s">
        <v>43</v>
      </c>
      <c r="B15" s="115" t="s">
        <v>52</v>
      </c>
      <c r="C15" s="116"/>
      <c r="D15" s="94"/>
      <c r="E15" s="132"/>
      <c r="F15" s="103"/>
      <c r="G15" s="135"/>
      <c r="H15" s="135"/>
      <c r="I15" s="133"/>
      <c r="J15" s="134"/>
    </row>
    <row r="16" spans="1:11" ht="12.75">
      <c r="A16" s="79"/>
      <c r="B16" s="118"/>
      <c r="C16" s="117"/>
      <c r="D16" s="100"/>
      <c r="E16" s="101"/>
      <c r="F16" s="100"/>
      <c r="G16" s="101"/>
      <c r="H16" s="101"/>
      <c r="I16" s="102"/>
      <c r="J16" s="122"/>
      <c r="K16" s="125"/>
    </row>
    <row r="17" spans="1:11" ht="12.75">
      <c r="A17" s="79" t="s">
        <v>49</v>
      </c>
      <c r="B17" s="115" t="s">
        <v>50</v>
      </c>
      <c r="C17" s="117"/>
      <c r="D17" s="100"/>
      <c r="E17" s="101"/>
      <c r="F17" s="100"/>
      <c r="G17" s="137"/>
      <c r="H17" s="137"/>
      <c r="I17" s="98"/>
      <c r="J17" s="124"/>
      <c r="K17" s="125"/>
    </row>
    <row r="18" spans="1:11" ht="12.75">
      <c r="A18" s="79"/>
      <c r="B18" s="115"/>
      <c r="C18" s="117"/>
      <c r="D18" s="100"/>
      <c r="E18" s="101"/>
      <c r="F18" s="100"/>
      <c r="G18" s="101"/>
      <c r="H18" s="101"/>
      <c r="I18" s="102"/>
      <c r="J18" s="126"/>
      <c r="K18" s="60"/>
    </row>
    <row r="19" spans="1:11" ht="12.75">
      <c r="A19" s="79"/>
      <c r="B19" s="115"/>
      <c r="C19" s="117"/>
      <c r="D19" s="100"/>
      <c r="E19" s="101"/>
      <c r="F19" s="100"/>
      <c r="G19" s="101"/>
      <c r="H19" s="101"/>
      <c r="K19" s="125"/>
    </row>
    <row r="20" spans="1:11" ht="12.75">
      <c r="A20" s="79" t="s">
        <v>53</v>
      </c>
      <c r="B20" s="82" t="s">
        <v>55</v>
      </c>
      <c r="C20" s="143"/>
      <c r="D20" s="138"/>
      <c r="I20" s="102"/>
      <c r="J20" s="122"/>
      <c r="K20" s="125"/>
    </row>
    <row r="21" spans="1:11" ht="13.5" thickBot="1">
      <c r="A21" s="99"/>
      <c r="B21" s="119"/>
      <c r="C21" s="122"/>
      <c r="D21" s="121"/>
      <c r="E21" s="122"/>
      <c r="F21" s="121"/>
      <c r="G21" s="123"/>
      <c r="H21" s="122"/>
      <c r="I21" s="123"/>
      <c r="J21" s="127"/>
      <c r="K21" s="125"/>
    </row>
    <row r="22" spans="1:8" ht="13.5" thickTop="1">
      <c r="A22" s="120"/>
      <c r="C22" s="120"/>
      <c r="E22" s="120"/>
      <c r="H22" s="120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23" sqref="A1:K23"/>
    </sheetView>
  </sheetViews>
  <sheetFormatPr defaultColWidth="9.140625" defaultRowHeight="12.75"/>
  <cols>
    <col min="2" max="2" width="16.421875" style="0" customWidth="1"/>
  </cols>
  <sheetData>
    <row r="1" spans="1:10" ht="12.75">
      <c r="A1" s="354" t="s">
        <v>44</v>
      </c>
      <c r="B1" s="355"/>
      <c r="C1" s="358" t="s">
        <v>45</v>
      </c>
      <c r="D1" s="359"/>
      <c r="E1" s="359"/>
      <c r="F1" s="359"/>
      <c r="G1" s="359"/>
      <c r="H1" s="359"/>
      <c r="I1" s="359"/>
      <c r="J1" s="360"/>
    </row>
    <row r="2" spans="1:10" ht="13.5" thickBot="1">
      <c r="A2" s="356"/>
      <c r="B2" s="357"/>
      <c r="C2" s="361">
        <v>30</v>
      </c>
      <c r="D2" s="362"/>
      <c r="E2" s="362">
        <v>60</v>
      </c>
      <c r="F2" s="362"/>
      <c r="G2" s="362">
        <v>90</v>
      </c>
      <c r="H2" s="362"/>
      <c r="I2" s="362">
        <v>120</v>
      </c>
      <c r="J2" s="363"/>
    </row>
    <row r="3" spans="1:10" ht="12.75">
      <c r="A3" s="166"/>
      <c r="B3" s="167"/>
      <c r="C3" s="170"/>
      <c r="D3" s="157"/>
      <c r="E3" s="161"/>
      <c r="F3" s="157"/>
      <c r="G3" s="161"/>
      <c r="H3" s="161"/>
      <c r="I3" s="158"/>
      <c r="J3" s="189"/>
    </row>
    <row r="4" spans="1:10" ht="25.5">
      <c r="A4" s="156" t="s">
        <v>7</v>
      </c>
      <c r="B4" s="168" t="s">
        <v>54</v>
      </c>
      <c r="C4" s="171"/>
      <c r="D4" s="159"/>
      <c r="E4" s="130"/>
      <c r="F4" s="83"/>
      <c r="G4" s="130"/>
      <c r="H4" s="130"/>
      <c r="I4" s="85"/>
      <c r="J4" s="190"/>
    </row>
    <row r="5" spans="1:10" ht="12.75">
      <c r="A5" s="156"/>
      <c r="B5" s="168"/>
      <c r="C5" s="172"/>
      <c r="D5" s="86"/>
      <c r="E5" s="163"/>
      <c r="F5" s="86"/>
      <c r="G5" s="163"/>
      <c r="H5" s="163"/>
      <c r="I5" s="88"/>
      <c r="J5" s="191"/>
    </row>
    <row r="6" spans="1:10" ht="12.75">
      <c r="A6" s="156" t="s">
        <v>36</v>
      </c>
      <c r="B6" s="168" t="s">
        <v>58</v>
      </c>
      <c r="C6" s="184"/>
      <c r="D6" s="164"/>
      <c r="E6" s="173"/>
      <c r="F6" s="173"/>
      <c r="G6" s="131"/>
      <c r="H6" s="131"/>
      <c r="I6" s="162"/>
      <c r="J6" s="201"/>
    </row>
    <row r="7" spans="1:10" ht="12.75">
      <c r="A7" s="160"/>
      <c r="B7" s="177"/>
      <c r="C7" s="174"/>
      <c r="D7" s="131"/>
      <c r="E7" s="131"/>
      <c r="F7" s="178"/>
      <c r="G7" s="131"/>
      <c r="H7" s="131"/>
      <c r="I7" s="133"/>
      <c r="J7" s="192"/>
    </row>
    <row r="8" spans="1:10" ht="12.75">
      <c r="A8" s="156" t="s">
        <v>38</v>
      </c>
      <c r="B8" s="168" t="s">
        <v>47</v>
      </c>
      <c r="C8" s="175"/>
      <c r="D8" s="165"/>
      <c r="E8" s="133"/>
      <c r="F8" s="131"/>
      <c r="G8" s="173"/>
      <c r="H8" s="136"/>
      <c r="I8" s="131"/>
      <c r="J8" s="192"/>
    </row>
    <row r="9" spans="1:10" ht="12.75">
      <c r="A9" s="160"/>
      <c r="B9" s="179"/>
      <c r="C9" s="180"/>
      <c r="D9" s="178"/>
      <c r="E9" s="133"/>
      <c r="F9" s="131"/>
      <c r="G9" s="181"/>
      <c r="H9" s="131"/>
      <c r="I9" s="133"/>
      <c r="J9" s="192"/>
    </row>
    <row r="10" spans="1:10" ht="25.5">
      <c r="A10" s="156" t="s">
        <v>41</v>
      </c>
      <c r="B10" s="168" t="s">
        <v>48</v>
      </c>
      <c r="C10" s="175"/>
      <c r="D10" s="178"/>
      <c r="E10" s="186"/>
      <c r="F10" s="136"/>
      <c r="G10" s="173"/>
      <c r="H10" s="173"/>
      <c r="I10" s="133"/>
      <c r="J10" s="192"/>
    </row>
    <row r="11" spans="1:10" ht="12.75">
      <c r="A11" s="160"/>
      <c r="B11" s="179"/>
      <c r="C11" s="174"/>
      <c r="D11" s="103"/>
      <c r="E11" s="131"/>
      <c r="F11" s="103"/>
      <c r="G11" s="131"/>
      <c r="H11" s="131"/>
      <c r="I11" s="133"/>
      <c r="J11" s="192"/>
    </row>
    <row r="12" spans="1:10" ht="12.75">
      <c r="A12" s="156" t="s">
        <v>42</v>
      </c>
      <c r="B12" s="169" t="s">
        <v>52</v>
      </c>
      <c r="C12" s="185"/>
      <c r="D12" s="136"/>
      <c r="E12" s="131"/>
      <c r="F12" s="103"/>
      <c r="G12" s="181"/>
      <c r="H12" s="131"/>
      <c r="I12" s="133"/>
      <c r="J12" s="192"/>
    </row>
    <row r="13" spans="1:10" ht="12.75">
      <c r="A13" s="156"/>
      <c r="B13" s="169"/>
      <c r="C13" s="174"/>
      <c r="D13" s="103"/>
      <c r="E13" s="131"/>
      <c r="F13" s="103"/>
      <c r="G13" s="181"/>
      <c r="H13" s="131"/>
      <c r="I13" s="133"/>
      <c r="J13" s="192"/>
    </row>
    <row r="14" spans="1:10" ht="12.75">
      <c r="A14" s="156"/>
      <c r="B14" s="168"/>
      <c r="C14" s="174"/>
      <c r="D14" s="103"/>
      <c r="E14" s="131"/>
      <c r="F14" s="103"/>
      <c r="G14" s="131"/>
      <c r="H14" s="131"/>
      <c r="I14" s="133"/>
      <c r="J14" s="192"/>
    </row>
    <row r="15" spans="1:10" ht="12.75">
      <c r="A15" s="156" t="s">
        <v>43</v>
      </c>
      <c r="B15" s="168" t="s">
        <v>59</v>
      </c>
      <c r="C15" s="174"/>
      <c r="D15" s="103"/>
      <c r="E15" s="131"/>
      <c r="F15" s="103"/>
      <c r="G15" s="131"/>
      <c r="H15" s="131"/>
      <c r="I15" s="186"/>
      <c r="J15" s="193"/>
    </row>
    <row r="16" spans="1:10" ht="12.75">
      <c r="A16" s="156"/>
      <c r="B16" s="168"/>
      <c r="C16" s="174"/>
      <c r="D16" s="103"/>
      <c r="E16" s="131"/>
      <c r="F16" s="103"/>
      <c r="G16" s="131"/>
      <c r="H16" s="131"/>
      <c r="I16" s="133"/>
      <c r="J16" s="192"/>
    </row>
    <row r="17" spans="1:15" ht="12.75">
      <c r="A17" s="156"/>
      <c r="B17" s="168"/>
      <c r="C17" s="180"/>
      <c r="D17" s="103"/>
      <c r="E17" s="131"/>
      <c r="F17" s="103"/>
      <c r="G17" s="131"/>
      <c r="H17" s="131"/>
      <c r="I17" s="133"/>
      <c r="J17" s="192"/>
      <c r="M17" s="187"/>
      <c r="N17" s="187"/>
      <c r="O17" s="187"/>
    </row>
    <row r="18" spans="1:15" ht="12.75">
      <c r="A18" s="156" t="s">
        <v>49</v>
      </c>
      <c r="B18" s="168" t="s">
        <v>50</v>
      </c>
      <c r="C18" s="180"/>
      <c r="D18" s="103"/>
      <c r="E18" s="131"/>
      <c r="F18" s="103"/>
      <c r="G18" s="131"/>
      <c r="H18" s="131"/>
      <c r="I18" s="186"/>
      <c r="J18" s="193"/>
      <c r="M18" s="187"/>
      <c r="N18" s="187"/>
      <c r="O18" s="187"/>
    </row>
    <row r="19" spans="1:15" ht="12.75">
      <c r="A19" s="156"/>
      <c r="B19" s="168"/>
      <c r="C19" s="180"/>
      <c r="D19" s="103"/>
      <c r="E19" s="131"/>
      <c r="F19" s="103"/>
      <c r="G19" s="131"/>
      <c r="H19" s="131"/>
      <c r="I19" s="133"/>
      <c r="J19" s="192"/>
      <c r="M19" s="187"/>
      <c r="N19" s="187"/>
      <c r="O19" s="187"/>
    </row>
    <row r="20" spans="1:10" ht="12.75">
      <c r="A20" s="156"/>
      <c r="B20" s="168"/>
      <c r="C20" s="180"/>
      <c r="D20" s="103"/>
      <c r="E20" s="131"/>
      <c r="F20" s="103"/>
      <c r="G20" s="131"/>
      <c r="H20" s="131"/>
      <c r="I20" s="178"/>
      <c r="J20" s="194"/>
    </row>
    <row r="21" spans="1:10" ht="12.75">
      <c r="A21" s="156" t="s">
        <v>53</v>
      </c>
      <c r="B21" s="168" t="s">
        <v>55</v>
      </c>
      <c r="C21" s="174"/>
      <c r="D21" s="103"/>
      <c r="E21" s="176"/>
      <c r="F21" s="176"/>
      <c r="G21" s="188"/>
      <c r="H21" s="188"/>
      <c r="I21" s="93"/>
      <c r="J21" s="195"/>
    </row>
    <row r="22" spans="1:10" ht="13.5" thickBot="1">
      <c r="A22" s="182"/>
      <c r="B22" s="183"/>
      <c r="C22" s="196"/>
      <c r="D22" s="197"/>
      <c r="E22" s="198"/>
      <c r="F22" s="197"/>
      <c r="G22" s="198"/>
      <c r="H22" s="198"/>
      <c r="I22" s="199"/>
      <c r="J22" s="200"/>
    </row>
    <row r="23" spans="1:10" ht="12.75">
      <c r="A23" s="112"/>
      <c r="B23" s="89"/>
      <c r="C23" s="112"/>
      <c r="D23" s="89"/>
      <c r="E23" s="112"/>
      <c r="F23" s="89"/>
      <c r="G23" s="89"/>
      <c r="H23" s="112"/>
      <c r="I23" s="89"/>
      <c r="J23" s="89"/>
    </row>
  </sheetData>
  <sheetProtection/>
  <mergeCells count="6">
    <mergeCell ref="A1:B2"/>
    <mergeCell ref="C1:J1"/>
    <mergeCell ref="C2:D2"/>
    <mergeCell ref="E2:F2"/>
    <mergeCell ref="G2:H2"/>
    <mergeCell ref="I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8">
      <selection activeCell="E18" sqref="E18"/>
    </sheetView>
  </sheetViews>
  <sheetFormatPr defaultColWidth="9.140625" defaultRowHeight="12.75"/>
  <cols>
    <col min="1" max="2" width="11.8515625" style="0" bestFit="1" customWidth="1"/>
    <col min="3" max="3" width="35.140625" style="0" customWidth="1"/>
    <col min="4" max="4" width="11.8515625" style="0" bestFit="1" customWidth="1"/>
    <col min="5" max="5" width="65.28125" style="0" customWidth="1"/>
  </cols>
  <sheetData>
    <row r="1" spans="1:5" ht="13.5" thickBot="1">
      <c r="A1" s="225" t="s">
        <v>70</v>
      </c>
      <c r="B1" s="226" t="s">
        <v>64</v>
      </c>
      <c r="C1" s="226" t="s">
        <v>65</v>
      </c>
      <c r="D1" s="226" t="s">
        <v>66</v>
      </c>
      <c r="E1" s="226" t="s">
        <v>67</v>
      </c>
    </row>
    <row r="2" spans="1:5" ht="77.25" thickBot="1">
      <c r="A2" s="227" t="s">
        <v>68</v>
      </c>
      <c r="B2" s="228" t="s">
        <v>68</v>
      </c>
      <c r="C2" s="228" t="s">
        <v>68</v>
      </c>
      <c r="D2" s="228" t="s">
        <v>68</v>
      </c>
      <c r="E2" s="228"/>
    </row>
    <row r="3" spans="1:5" ht="12.75">
      <c r="A3" s="233">
        <v>0.25</v>
      </c>
      <c r="B3" s="239">
        <v>0.25</v>
      </c>
      <c r="C3" s="239">
        <v>0.25</v>
      </c>
      <c r="D3" s="239">
        <v>0.25</v>
      </c>
      <c r="E3" s="239">
        <v>1</v>
      </c>
    </row>
    <row r="4" spans="1:5" ht="12.75">
      <c r="A4" s="234" t="s">
        <v>69</v>
      </c>
      <c r="B4" s="234" t="s">
        <v>69</v>
      </c>
      <c r="C4" s="243"/>
      <c r="D4" s="244"/>
      <c r="E4" s="245"/>
    </row>
    <row r="5" spans="1:5" ht="12.75">
      <c r="A5" s="235" t="s">
        <v>69</v>
      </c>
      <c r="B5" s="240"/>
      <c r="C5" s="246" t="s">
        <v>69</v>
      </c>
      <c r="D5" s="231"/>
      <c r="E5" s="247" t="s">
        <v>69</v>
      </c>
    </row>
    <row r="6" spans="1:5" ht="12.75">
      <c r="A6" s="236">
        <f>E6/4</f>
        <v>16606.93</v>
      </c>
      <c r="B6" s="241">
        <f>E6/4</f>
        <v>16606.93</v>
      </c>
      <c r="C6" s="248">
        <f>B6</f>
        <v>16606.93</v>
      </c>
      <c r="D6" s="230">
        <f>E6/4</f>
        <v>16606.93</v>
      </c>
      <c r="E6" s="249">
        <v>66427.72</v>
      </c>
    </row>
    <row r="7" spans="1:5" ht="12.75">
      <c r="A7" s="237"/>
      <c r="B7" s="242"/>
      <c r="C7" s="250"/>
      <c r="D7" s="232"/>
      <c r="E7" s="251"/>
    </row>
    <row r="8" spans="1:5" ht="12.75">
      <c r="A8" s="238"/>
      <c r="B8" s="238"/>
      <c r="C8" s="252"/>
      <c r="D8" s="253"/>
      <c r="E8" s="254"/>
    </row>
    <row r="13" ht="12.75">
      <c r="D13" s="229"/>
    </row>
    <row r="18" spans="3:5" ht="179.25" thickBot="1">
      <c r="C18" s="312" t="s">
        <v>91</v>
      </c>
      <c r="E18" s="311" t="s">
        <v>92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de Azevedo Oliveira</dc:creator>
  <cp:keywords/>
  <dc:description/>
  <cp:lastModifiedBy>Maira de Azevedo Oliveira</cp:lastModifiedBy>
  <cp:lastPrinted>2021-05-19T12:21:54Z</cp:lastPrinted>
  <dcterms:created xsi:type="dcterms:W3CDTF">2020-05-23T18:20:59Z</dcterms:created>
  <dcterms:modified xsi:type="dcterms:W3CDTF">2021-06-09T12:20:13Z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