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RETORIA" sheetId="1" r:id="rId1"/>
    <sheet name="Plan1" sheetId="2" state="hidden" r:id="rId2"/>
    <sheet name="Plan2" sheetId="3" state="hidden" r:id="rId3"/>
    <sheet name="Plan3" sheetId="4" state="hidden" r:id="rId4"/>
    <sheet name="Planilha1" sheetId="5" r:id="rId5"/>
    <sheet name="total" sheetId="6" r:id="rId6"/>
    <sheet name="Plan4" sheetId="7" r:id="rId7"/>
  </sheets>
  <definedNames>
    <definedName name="_xlnm.Print_Area" localSheetId="0">'DIRETORIA'!$A$1:$I$2</definedName>
    <definedName name="Excel_BuiltIn_Print_Area" localSheetId="0">'DIRETORIA'!$A$1:$I$2</definedName>
    <definedName name="Excel_BuiltIn_Print_Titles" localSheetId="0">'DIRETORIA'!#REF!</definedName>
  </definedNames>
  <calcPr fullCalcOnLoad="1"/>
</workbook>
</file>

<file path=xl/sharedStrings.xml><?xml version="1.0" encoding="utf-8"?>
<sst xmlns="http://schemas.openxmlformats.org/spreadsheetml/2006/main" count="359" uniqueCount="256">
  <si>
    <t>ESCOLA MARIA ILKA: Construção da nova diretoria e banheiro</t>
  </si>
  <si>
    <t xml:space="preserve"> EMOP Ano referência :03/2021</t>
  </si>
  <si>
    <t>Item</t>
  </si>
  <si>
    <t>Código</t>
  </si>
  <si>
    <t>Descrição</t>
  </si>
  <si>
    <t>Unidade</t>
  </si>
  <si>
    <t>Quantidade</t>
  </si>
  <si>
    <t>R$ Unitário</t>
  </si>
  <si>
    <t>R$</t>
  </si>
  <si>
    <t>Memorial</t>
  </si>
  <si>
    <t>1.0</t>
  </si>
  <si>
    <t>Serviços Preliminares</t>
  </si>
  <si>
    <t>1.1</t>
  </si>
  <si>
    <t>05.001.0134-A</t>
  </si>
  <si>
    <t>ARRANCAMENTO DE PORTAS,JANELAS E CAIXILHOS DE AR CONDICIONADO OU OUTROS</t>
  </si>
  <si>
    <t>UN</t>
  </si>
  <si>
    <t>Ar condicionado: 2 un+portas: 2 un</t>
  </si>
  <si>
    <t>1.2</t>
  </si>
  <si>
    <t>03.001.0001-B</t>
  </si>
  <si>
    <t>ESCAVAÇÃO MANUAL DE VALA/CAVA EM MATERIAL DE 1ª CATEGORIA (A AREIA,ARGILA OU PICARRA),ATÉ 1,50M DE PROFUNDIDADE,EXCLUSIVE ESCORAMENTO E ESGOTAMENTO</t>
  </si>
  <si>
    <t>M3</t>
  </si>
  <si>
    <t>1m x 1m x 1m x 3 um</t>
  </si>
  <si>
    <t>1.3</t>
  </si>
  <si>
    <t>03.013.0001-B</t>
  </si>
  <si>
    <t>REATERRO DE VALA/CAVA COMPACTADA A MACO,EM CAMADAS DE 30CM DE ESPESSURA MAXIMA,COM MATERIAL DE BOA QUALIDADE,EXCLUSIVEESTE</t>
  </si>
  <si>
    <t>80% do valor do item escavação</t>
  </si>
  <si>
    <t>1.4</t>
  </si>
  <si>
    <t>05.001.0016-A</t>
  </si>
  <si>
    <t>DEMOLICAO MANUAL DE PISO CIMENTADO,EXCLUSIVE A BASE DE CONCRETO,INCLUSIVE EMPILHAMENTO LATERAL DENTRO DO CANTEIRO DE SERVICO</t>
  </si>
  <si>
    <t>M2</t>
  </si>
  <si>
    <t>para escavação das sapatas :(1m x 1m  x 3 un)</t>
  </si>
  <si>
    <t>1.5</t>
  </si>
  <si>
    <t>05.001.0023-A</t>
  </si>
  <si>
    <t>DEMOLICAO MANUAL DE ALVENARIA DE TIJOLOS FURADOS,INCLUSIVE EMPILHAMENTO DENTRO DO CANTEIRO DE SERVICO</t>
  </si>
  <si>
    <t>Para construção da nova diretoria: parede: (4,19m x 3,0m x 0,15m)+ muro : (3,96m + 1,49m) x 1m x 0,15m</t>
  </si>
  <si>
    <t>1.6</t>
  </si>
  <si>
    <t>05.001.0002-B</t>
  </si>
  <si>
    <t>DEMOLICAO MANUAL DE CONCRETO ARMADO COMPREENDENDO PILARES,VIGAS E LAJES,EM ESTRUTURA APRESENTANDO POSICAO ESPECIAL,INCLUSIVE EMPILHAMENTO LATERAL DENTRO DO CANTEIRO</t>
  </si>
  <si>
    <t>rampa: 1,5m x 0,9m x 0,15m</t>
  </si>
  <si>
    <t>2.0</t>
  </si>
  <si>
    <t>Esquadrias</t>
  </si>
  <si>
    <t>2.1</t>
  </si>
  <si>
    <t>14.006.0019-A</t>
  </si>
  <si>
    <t>PORTA DE MADEIRA DE LEI EM COMPENSADO,DE 70X210X3CM,FOLHEADANAS 2 FACES,ADUELA E ALIZARES,EXCLUSIVE FERRAGENS.FORNECIMENTO E COLOCACAO</t>
  </si>
  <si>
    <t>banheiro: 1un</t>
  </si>
  <si>
    <t>2.2</t>
  </si>
  <si>
    <t>14.006.0037-A</t>
  </si>
  <si>
    <t>PORTA EXTERNA DE MADEIRA DE LEI,ALMOFADADA,DE 80X210CM,COM MARCO DE 7X3,5CM,EXCLUSIVE FERRAGENS.FORNECIMENTO E COLOCACAO</t>
  </si>
  <si>
    <t>depósito e diretoria: 2 unidades</t>
  </si>
  <si>
    <t>2.3</t>
  </si>
  <si>
    <t>14.004.0025-A</t>
  </si>
  <si>
    <t>VIDRO PLANO TRANSPARENTE,COMUM,DE 6MM DE ESPESSURA.FORNECIMENTO E COLOCAÇÃO</t>
  </si>
  <si>
    <t>basculante banheiro</t>
  </si>
  <si>
    <t>2.4</t>
  </si>
  <si>
    <t>14.007.0060-A</t>
  </si>
  <si>
    <t>FERRAGENS PORTAS MAD.1 FOLHA,ABRIR,P/BANHEIRO,CONSTANDO FORN.S/COLOC.DE:-FECHADURA TIP.TRANQUETA,TRINCO REVERSIVEL,LATAO,ACABAMENTO CROMADO;-MACANETA TIPO ALAVANCA,LATAO,ACABAMENTOCROMADO;-TRANQUETA TRINCO ACOPLADO,CIRCULAR,LATAO LAMINADO,ACABAMENTO CROMADO;-ENTRADA CIRCULAR,LATAO, ACABAMENTO CROMADO;-3 DOBRADICAS FERRO GALV.3"X2.1/2",PINO E BOLAS DE LATAO</t>
  </si>
  <si>
    <t>Banheiro: 1 un</t>
  </si>
  <si>
    <t>2.5</t>
  </si>
  <si>
    <t>14.002.0444-A</t>
  </si>
  <si>
    <t>JANELA BASCULANTE EM ACO LAMINADO A FRIO COM ADICAO DE COBRE,DE 1 SECAO COM 3 BASCULAS,MEDINDO 0,80X0,80M,PRE-PINTADA,COMPLETA,COM 2 QUADROS FIXOS,SENDO 2 PARTES LATERAIS FIXAS COMDIVISOES,SENDO 1 SUPERIOR E 1 INFERIOR,EXCLUSIVE VIDRO.FORNECIMENTO E COLOCACAO</t>
  </si>
  <si>
    <t>banheiro da diretoria: (0,8m x 0,8m)</t>
  </si>
  <si>
    <t>2.6</t>
  </si>
  <si>
    <t>14.006.0426-A</t>
  </si>
  <si>
    <t>JANELA DE MADEIRA DE LEI DE ABRIR OU CORRER,PARA VIDRO,COM 3CM DE ESPESSURA,EXCLUSIVE FERRAGENS E GUARNICAO.FORNECIMENTOE COLOCACAO</t>
  </si>
  <si>
    <t>2,3m x 1,6m</t>
  </si>
  <si>
    <t>2.7</t>
  </si>
  <si>
    <t>14.007.0251-A</t>
  </si>
  <si>
    <t>FERRAGENS,PARA PORTAS DE MADEIRA DE ENTRADA PRINCIPAL,CONSTANDO DE FORNECIMENTO DAS PECAS,EXCLUSIVE DOBRADICAS:-FECHADURA DE CILINDRO EM FERRO,ACABAMENTO CROMADO;-ESPELHO RETANGULAR EM FERRO POLIDO E CROMADO,MACANETA TIP.BOLA EM ZAMAK POLIDO E CROMADO</t>
  </si>
  <si>
    <t>sala da diretoria: 2 un</t>
  </si>
  <si>
    <t>2.8</t>
  </si>
  <si>
    <t>14.007.0140-A</t>
  </si>
  <si>
    <t>FERRAGENS PARA JANELA DE MADEIRA,DE ABRIR,DE 2 FOLHAS,CONSTANDO DE FORNECIMENTO S/COLOC.,DE:-1 CREMONA, C/VARA DE LATAOC/1,50M ACABAMENTO CROMADO;-2 CARRANCAS EM FERRO FUNDIDO, CABECOTE ARTICULADO EM FORMA DE MEIA VOLTA;-6 DOBRADICAS DE FERRO GALVANIZADO,DE 2.1/2"X3",COM PINO E BOLAS DE LATAO</t>
  </si>
  <si>
    <t>sala da diretoria: 1 un</t>
  </si>
  <si>
    <t>3.0</t>
  </si>
  <si>
    <t>Revestimento</t>
  </si>
  <si>
    <t>3.1</t>
  </si>
  <si>
    <t>13.030.0250-A</t>
  </si>
  <si>
    <t>REVESTIMENTO DE PAREDE COM LADRILHOS  CERAMICOS ESMALTADOS,COM MEDIDAS EM TORNO DE 20X20CM E 8,5MM DE ESPESSURA,ASSENTECONFORME ITEM 13.025.0016</t>
  </si>
  <si>
    <t>banheiro da diretoria: (1,8m x 2.21m)</t>
  </si>
  <si>
    <t>3.2</t>
  </si>
  <si>
    <t>13.330.0075-A</t>
  </si>
  <si>
    <t>REVESTIMENTO DE PISO COM LADRILHO CERÂMICO,ANTIDERRAPANTE,40X40CM,SUJEITO A TRÁFEGO INTENSO,RESISTÊNCIA A ABRASÃO P.E.I.-IV,ASSENTES EM SUPERFÍCIE COM NATA DE CIMENTO SOBRE ARGAMASSA DE CIMENTO,AREIA E SAIBRO,NO TRAÇO 1:3:3,REJUNTAMENTO COM CIMENTO BRANCO E CORANTE</t>
  </si>
  <si>
    <t>banheiro da diretoria:3,09m² + diretoria: 18,44m²</t>
  </si>
  <si>
    <t>3.3</t>
  </si>
  <si>
    <t>13.330.0101-A</t>
  </si>
  <si>
    <t>RODAPÉ COM LADRILHO CERÂMICO,COM 7,5 A 10CM DE ALTURA,ASSENTES CONFORME ITEM 13.025.0058</t>
  </si>
  <si>
    <t>M</t>
  </si>
  <si>
    <t>Banheiro: 1,4m +1,4m +2,21m + diretoria: (3,39m x 2 un) + (5,59m x 2un) – soleiras: (0,8m+0,7m+0,8m)</t>
  </si>
  <si>
    <t>3.4</t>
  </si>
  <si>
    <t>13.002.0011-B</t>
  </si>
  <si>
    <t>REVESTIMENTO EXTERNO,DE UMA VEZ,COM ARGAMASSA DE CIMENTO,SAIBRO MACIO E AREIA FINA,NO TRACO 1:3:3,COM ESPESSURA DE 2,5CM,INCLUSIVE CHAPISCO DE CIMENTO E AREIA,NO TRACO 1:3,COM ESPESSURA DE 9MM</t>
  </si>
  <si>
    <t>partes externas: (1,55m +1,55m+3,23m) x 3m + (2,51m x 4,47m) +(3,54m x 5,23m)- portas: (0,8m x 2,1m x 2un)- janelas( 2,3m x 1,6m)</t>
  </si>
  <si>
    <t>3.5</t>
  </si>
  <si>
    <t>13.003.0001-A</t>
  </si>
  <si>
    <t>REVESTIMENTO INTERNO,DE UMA VEZ,MASSA UNICA OU EMBOÇO PAULISTA COM ARGAMASSA DE CIMENTO,CAL,SAIBRO MACIO E AREIA FINA,NOTRACO 1:4:4:4, ESPESSURA DE 2CM ACABAMENTO CAMURCADO, APLICADO SOBRE SUPERFICIE CHAPISCADA, EXCLUSIVE CHAPISCO</t>
  </si>
  <si>
    <t>parte internas: (1,4m +1,4m+ 2,21m +3,08m +3,39m +0,8m) x 3m - portas: (0,8m x 2,1m x 2un) -(0,7m x 2,1m x 1 um) - janela (2,3m x 1,6m)</t>
  </si>
  <si>
    <t>3.6</t>
  </si>
  <si>
    <t>13.001.0010-B</t>
  </si>
  <si>
    <t>CHAPISCO EM SUPERFÍCIE DE CONCRETO OU ALVENARIA,COM ARGAMASSA DE CIMENTO E AREIA,NO TRAÇO 1:3,ESPESSURA DE 9MM</t>
  </si>
  <si>
    <t>3.7</t>
  </si>
  <si>
    <t>13.345.0025-A</t>
  </si>
  <si>
    <t>SOLEIRA DE MÁRMORE BRANCO CLÁSSICO,DE 3X13CM,COM 2 POLIMENTOS,ASSENTE COMO EM 13.345.0015</t>
  </si>
  <si>
    <t>Banheiro: 0,7m + sala da diretoria: 0,8m+0,8m</t>
  </si>
  <si>
    <t>4.0</t>
  </si>
  <si>
    <t>Alvenaria</t>
  </si>
  <si>
    <t>4.1</t>
  </si>
  <si>
    <t>12.003.0180-B</t>
  </si>
  <si>
    <t>ALVENARIA DE TIJOLOS CERAMICOS FURADOS 10X20X20CM ASSENTES COM ARGAMASSA DE CIMENTO,CAL HIDRATADA ADITIVADA E AREIA,NO TRACO 1:1:8,EM PAREDES DE MEIA VEZ(0,10M),DE SUPERFICIE CORRIDA,ATE 3,00M DE ALTURA E MEDIDA PELA AREA REAL</t>
  </si>
  <si>
    <t xml:space="preserve"> construção da nova diretoria: (1,55m +1,55m+3,23m +0,8m) x 3m + (2,51m x 4,47m) +(3,54m x 5,23m)- portas: (0,8m x 2,1m x 2un) - (0,7m x 2,1m x 1un)- janela (2,3m x 1,6m)</t>
  </si>
  <si>
    <t>4.2</t>
  </si>
  <si>
    <t>11.013.0003-B</t>
  </si>
  <si>
    <t>VERGAS DE CONCRETO ARMADO PARA ALVENARIA,COM APROVEITAMENTODA MADEIRA POR 10 VEZES</t>
  </si>
  <si>
    <t>Portas +  janela da diretoria + basculante do banheiro:  (0,7m+0,2m+ 0,8m+0,8m+0,2m+0,2m+3,06m) x 0,1m x0,1m</t>
  </si>
  <si>
    <t>5.0</t>
  </si>
  <si>
    <t xml:space="preserve">Equipamentos hidrosanitários </t>
  </si>
  <si>
    <t>5.1</t>
  </si>
  <si>
    <t>18.070.0044-A</t>
  </si>
  <si>
    <t>BANCA DE MARMORE BRANCO CLASSICO,COM 3CM DE ESPESSURA,COM ABERTURA PARA 1 CUBA(EXCLUSIVE ESTA),SOBRE APOIOS DE ALVENARIADE MEIA VEZ E VERGA DE CONCRETO,SEM REVESTIMENTO.FORNECIMENTO E COLOCACAO</t>
  </si>
  <si>
    <t>banheiro: 1m x 0,5m</t>
  </si>
  <si>
    <t>5.2</t>
  </si>
  <si>
    <t>15.004.0060-B</t>
  </si>
  <si>
    <t>INSTALAÇÃO E ASSENTAMENTO DE PIA COM 1 CUBA (EXCLUSIVE FORNECIMENTO DO APARELHO),COMPREENDENDO:3,00M DE TUBO DE PVC DE 25MM,3,00M DE TUBO DE PVC DE 50MM E CONEXÕES</t>
  </si>
  <si>
    <t>5.3</t>
  </si>
  <si>
    <t>18.005.0018-A</t>
  </si>
  <si>
    <t>ASSENTO SANITARIO PLASTICO,TIPO POPULAR.FORNECIMENTO E COLOCACAO</t>
  </si>
  <si>
    <t>5.4</t>
  </si>
  <si>
    <t>15.004.0180-A</t>
  </si>
  <si>
    <t>RALO SIFONADO PVC RIGIDO (150X185)X75MM,EM PAVIMENTO TERREO,COM SAIDA DE 75MM,GRELHA REDONDA E PORTA-GRELHA,COMPREENDENDO:3,00M DE TUBO DE PVC DE 75MM E SUA LIGACAO AO RAMAL DE VENTILACAO.FORNECIMENTO E INSTALACAO</t>
  </si>
  <si>
    <t>5.5</t>
  </si>
  <si>
    <t>18.005.0010-A</t>
  </si>
  <si>
    <t>SABONETEIRA EM PLÁSTICO ABS,PARA SABONETE LÍQUIDO.FORNECIMENTO E COLOCAÇÃO</t>
  </si>
  <si>
    <t>5.6</t>
  </si>
  <si>
    <t>14.004.0100-A</t>
  </si>
  <si>
    <t>ESPELHO DE CRISTAL,4MM DE ESPESSURA.COM MOLDURA DE MADEIRA.FORNECIMENTO E COLOCAÇÃO</t>
  </si>
  <si>
    <t>banheiro da diretoria: (1,0m x 0,8m)</t>
  </si>
  <si>
    <t>5.7</t>
  </si>
  <si>
    <t>18.002.0029-A</t>
  </si>
  <si>
    <t>CUBA DE LOUCA BRANCA,DE SOBREPOR,OVAL,INCLUSIVE RABICHO EM METAL CROMADO,SIFAO EM METAL CROMADO E TORNEIRA DE PRESSAO.FORNECIMENTO</t>
  </si>
  <si>
    <t>Banheiro da diretoria: 1 un</t>
  </si>
  <si>
    <t>5.8</t>
  </si>
  <si>
    <t>18.005.0012-A</t>
  </si>
  <si>
    <t>PORTA-TOALHA DE PAPEL EM PLASTICO ABS.FORNECIMENTO E COLOCAÇÃO</t>
  </si>
  <si>
    <t xml:space="preserve"> banheiro da diretoria: 1 un</t>
  </si>
  <si>
    <t>5.9</t>
  </si>
  <si>
    <t>18.002.0065-A</t>
  </si>
  <si>
    <t>VASO SANITARIO DE LOUCA BRANCA,TIPO POPULAR,COM CAIXA ACOPLADA E MEDIDAS EM TORNO DE 35X65X35CM,INCLUSIVE ASSENTO PLASTICO TIPO POPULAR,BOLSA DE LIGACAO,RABICHO EM PVC E ACESSORIOSDE FIXACAO.FORNECIMENTO</t>
  </si>
  <si>
    <t>banheiro da diretoria: 1 un</t>
  </si>
  <si>
    <t>5.10</t>
  </si>
  <si>
    <t>15.004.0110-A</t>
  </si>
  <si>
    <t>INSTALAÇÃO E ASSENTAMENTO DE VASO SANITÁRIO COM CAIXA ACOPLADA (EXCLUSIVE ESTES) EM PAVIMENTO TÉRREO,COMPREENDENDO:INSTALAÇÃO HIDRÁULICA COM 2,00M DE TUBO DE PVC DE 25MM,COM CONEXÕES,ATÉ A CAIXA,LIGAÇÃO DE ESGOTO COM 3,00M DE TUBO DE PVC DE 100MM A CAIXA DE INSPEÇÃO E TUBO DE VENTILAÇÃO,INCLUSIVE CONEXÕES,EXCLUSIVE O TUBO DE VENTILAÇÃO</t>
  </si>
  <si>
    <t>UN.</t>
  </si>
  <si>
    <t>6.0</t>
  </si>
  <si>
    <t>Equipamentos elétricos</t>
  </si>
  <si>
    <t>6.1</t>
  </si>
  <si>
    <t>15.015.0310-A</t>
  </si>
  <si>
    <t>INSTALACAO DE UM CONJUNTO DE 4 TOMADAS,EMBUTIDO NA ALVENARIA,EQUIVALENTE A 5 VARAS DE ELETRODUTO DE PVC RIGIDO DE 3/4",30,00M DE FIO 2,5MM2,CAIXAS,CONEXOES E TOMADAS DE EMBUTIR 2P+T,10A,COM PLACA FOSFORESCENTE,INCLUSIVE ABERTURA E FECHAMENTO DE RASGO EM ALVENARIA</t>
  </si>
  <si>
    <t>sala da diretoria: 3 un+ banheiro: 1 un</t>
  </si>
  <si>
    <t>6.2</t>
  </si>
  <si>
    <t>15.019.0025-A</t>
  </si>
  <si>
    <t>INTERRUPTOR DE EMBUTIR COM 2 TECLAS SIMPLES FOSFORESCENTES EPLACA.FORNECIMENTO E COLOCACAO</t>
  </si>
  <si>
    <t>6.5</t>
  </si>
  <si>
    <t>18.027.0315-A</t>
  </si>
  <si>
    <t>LUMINARIA DE SOBREPOR,FIXADA EM LAJE OU FORRO,TIPO CALHA,CHANFRADA OU PRISMATICA,ESMALTADA,COMPLETA,EQUIPADA COM REATORELETRONICO DE ALTO FATOR DE POTENCIA(AFP&gt;=0,92)E LAMPADA FLUORESCENTE DE 2X40W.FORNECIMENTO E COLOCACAO</t>
  </si>
  <si>
    <t>sala da diretoria: 2un</t>
  </si>
  <si>
    <t>6.6</t>
  </si>
  <si>
    <t>18.260.0065-A</t>
  </si>
  <si>
    <t>SUPORTE PARA LAMPADA FLUORESCENTE.FORNECIMENTO E COLOCACAO</t>
  </si>
  <si>
    <t>banheiro: 1 un</t>
  </si>
  <si>
    <t>6.7</t>
  </si>
  <si>
    <t>15.019.0020-A</t>
  </si>
  <si>
    <t>INTERRUPTOR DE EMBUTIR COM 1 TECLA SIMPLES FOSFORESCENTE E PLACA.FORNECIMENTO E COLOCACAO</t>
  </si>
  <si>
    <t>6.8</t>
  </si>
  <si>
    <t>15.015.0025-A</t>
  </si>
  <si>
    <t>INSTALACAO DE PONTO DE LUZ,EMBUTIDO NA LAJE,EQUIVALENTE A 2VARAS DE ELETRODUTO DE PVC RIGIDO DE 1/2",12,00M DE FIO 2,5MM2,CAIXAS,CONEXOES,LUVAS,CURVA E INTERRUPTOR DE EMBUTIR COMPLACA FOSFORESCENTE,INCLUSIVE ABERTURA E FECHAMENTO DE RASGOEM ALVENARIA</t>
  </si>
  <si>
    <t>diretoria e baheiro: 2 un</t>
  </si>
  <si>
    <t>7.0</t>
  </si>
  <si>
    <t>Estrutura</t>
  </si>
  <si>
    <t>7.1</t>
  </si>
  <si>
    <t>11.013.0070-B</t>
  </si>
  <si>
    <t>CONCRETO ARMADO,FCK=20MPA,INCLUINDO MATERIAIS PARA 1,00M3 DECONCRETO (IMPORTADO DE USINA) ADENSADO E COLOCADO,14,00M2 DE AREA MOLDADA,FORMAS E ESCORAMENTO CONFORME ITENS 11.004.0022</t>
  </si>
  <si>
    <t xml:space="preserve">pilares: (0,12m x 0,3m x 3m ) x 3 un + sapata: 0,8m x 0,8m x 0,25m x 3un) + vigas: 0,3m x 0,15m x 9m) x 2 un </t>
  </si>
  <si>
    <t>7.2</t>
  </si>
  <si>
    <t>11.003.0003-B</t>
  </si>
  <si>
    <t>CONCRETO DOSADO RACIONALMENTE PARA UMA RESISTENCIA CARACTERISTICA A COMPRESSAO DE 20MPA,INCLUSIVE MATERIAIS,TRANSPORTE,PREPARO COM BETONEIRA,LANCAMENTO E ADENSAMENTO</t>
  </si>
  <si>
    <t>Sapatas: 0,05m x 0,8m x0,8m x 3 un</t>
  </si>
  <si>
    <t>8.0</t>
  </si>
  <si>
    <t>Pintura</t>
  </si>
  <si>
    <t>8.1</t>
  </si>
  <si>
    <t>17.017.0110-A</t>
  </si>
  <si>
    <t>PINTURA INTERNA OU EXTERNA SOBRE MADEIRA,COM TINTA A OLEO BRILHANTE OU ACETINADA,LIXAMENTO,UMA DEMAO DE VERNIZ ISOLANTEINCOLOR,DUAS DEMAOS DE MASSA PARA MADEIRA,LIXAMENTO E REMOCAO DE PO,UMA DEMAO DE FUNDO SINTETICO NIVELADOR E DUAS DEMAOSDE ACABAMENTO</t>
  </si>
  <si>
    <t>portas do banheiro: (0,7m x 2,1m x 2,5 lados) + portas externas: ( 0,8m x 2,1m x 2,5 lados x 2 un)</t>
  </si>
  <si>
    <t>8.2</t>
  </si>
  <si>
    <t>17.018.0080-A</t>
  </si>
  <si>
    <t>PINTURA COM TINTA LATEX,CLASSIFICACAO STANDARD (NBR 15079),PARA EXTERIOR,INCLUSIVE LIXAMENTOS,LIMPEZA,UMA DEMAO DE SELADOR ACRÍLICO E DUAS DEMÃOS DE ACABAMENTO</t>
  </si>
  <si>
    <t>8.3</t>
  </si>
  <si>
    <t>17.018.0020-A</t>
  </si>
  <si>
    <t>PINTURA COM TINTA LATEX,CLASSIFICAÇÃO ECONÔMICA (NBR 15079),FOSCO AVELUDADA EM REVESTIMENTO LISO,INTERIOR,ACABAMENTO PADRÃO,EM DUAS DEMÃOS SOBRE A SUPERFÍCIE PREPARADA,CONFORME O ITEM 17.018.0010,EXCLUSIVE ESTE PREPARO</t>
  </si>
  <si>
    <t>9.0</t>
  </si>
  <si>
    <t>Cobertura</t>
  </si>
  <si>
    <t>9.1</t>
  </si>
  <si>
    <t>16.004.0015-A</t>
  </si>
  <si>
    <t>COBERTURA EM TELHAS ONDULADAS DE CIMENTO,SEM AMIANTO,REFORCADO COM FIOS SINTETICOS (CRFS),COM ESPESSURA DE 6MM,EXCLUSIVEMADEIRAMENTO.FORNECIMENTO E COLOCACAO</t>
  </si>
  <si>
    <r>
      <rPr>
        <sz val="9"/>
        <rFont val="Arial"/>
        <family val="2"/>
      </rPr>
      <t>adotando i min para telha de fibrocimento= 9%: diretoria: 0,09m x 3,54m = 0,32m;(h= 0,32m): (0,32m)² + (3,54m)² = x²   (x= 3,55m) A= 3,55m x 3,23m = 11,5m² + banheiro: 0,09m x 1,55m = 0,14m (h=0,14m); (0,14m)² + (1,55m)</t>
    </r>
    <r>
      <rPr>
        <b/>
        <sz val="9"/>
        <rFont val="Arial"/>
        <family val="2"/>
      </rPr>
      <t xml:space="preserve">²  </t>
    </r>
    <r>
      <rPr>
        <sz val="9"/>
        <rFont val="Arial"/>
        <family val="2"/>
      </rPr>
      <t>= x² ; (x= 1,56m); A= 1,56m x 2,51m = 4m²</t>
    </r>
  </si>
  <si>
    <t>9.2</t>
  </si>
  <si>
    <t>16.001.0061-A</t>
  </si>
  <si>
    <t>MADEIRAMENTO PARA COBERTURA EM TELHAS ONDULADAS,CONSTITUIDODE PECAS DE 3"X3" E 3"X4.1/2",EM MADEIRA APARELHADA,SEM TESOURA OU PONTALETE,MEDIDO PELA AREA REAL DO MADEIRAMENTO.FORNECIMENTO E COLOCACAO</t>
  </si>
  <si>
    <t>9.4</t>
  </si>
  <si>
    <t>11.030.0055-A</t>
  </si>
  <si>
    <t>LAJE PRE-MOLDADA BETA 12,PARA SOBRECARGA DE 3,5KN/M2 E VAO DE 4,10M,CONSIDERANDO VIGOTAS,TIJOLOS E ARMADURA NEGATIVA,INCLUSIVE CAPEAMENTO DE 4CM DE ESPESSURA,COM CONCRETO FCK=25MPAE ESCORAMENTO.FORNECIMENTO E MONTAGEM DO CONJUNTO</t>
  </si>
  <si>
    <t>Sala da diretoria: (3,08m x 3,39m) +  banheiro: 3,09m²</t>
  </si>
  <si>
    <t>9.5</t>
  </si>
  <si>
    <t>16.004.0050-A</t>
  </si>
  <si>
    <t>CALHA DE BEIRAL,SEMI-CIRCULAR DE PVC,DN 125,EXCLUSIVE CONDUTORES (VIDE ITEM 16.004.0055).FORNECIMENTO E COLOCACAO</t>
  </si>
  <si>
    <t>2,51m+3,23m +3,54m</t>
  </si>
  <si>
    <t xml:space="preserve">TOTAL </t>
  </si>
  <si>
    <t>BDI (22,23%)</t>
  </si>
  <si>
    <t>TOTAL COM BD1</t>
  </si>
  <si>
    <t>ITEM  / DESCRIÇÃO</t>
  </si>
  <si>
    <t>DIAS</t>
  </si>
  <si>
    <t>SERVIÇOS PRELIMINARES E DIVERSOS</t>
  </si>
  <si>
    <t>APARELHOS SANITÁRIOS</t>
  </si>
  <si>
    <t>ESQUADRIAS</t>
  </si>
  <si>
    <t>DIVISÓRIAS</t>
  </si>
  <si>
    <t>REVESTIMENTOS</t>
  </si>
  <si>
    <t>PINTURA</t>
  </si>
  <si>
    <t>ESTRUTURA</t>
  </si>
  <si>
    <t>SERVIÇOS PRELIMINARES</t>
  </si>
  <si>
    <t>APARELHOS E INSTALAÇÕES SANITÁRIOS</t>
  </si>
  <si>
    <t>COBERTURA</t>
  </si>
  <si>
    <t>ALVENARIA</t>
  </si>
  <si>
    <t>EQ. ELÉTRICOS</t>
  </si>
  <si>
    <t>ITEM/DESCRIÇÃO</t>
  </si>
  <si>
    <t>1.0 SERVIÇOS PRELIMINARES</t>
  </si>
  <si>
    <t>2.0 ESQUADRIAS</t>
  </si>
  <si>
    <t>3.0 ALVENARIA</t>
  </si>
  <si>
    <t>4.0 REVESTIMENTO</t>
  </si>
  <si>
    <t>5.0 INSTALAÇÕES HIDROSANITARIAS</t>
  </si>
  <si>
    <t>6.0 INSTALAÇÕES ELÉTRICAS</t>
  </si>
  <si>
    <t>7.0  ITENS PARA QUADRA</t>
  </si>
  <si>
    <t>8.0 PINTURA</t>
  </si>
  <si>
    <t xml:space="preserve">9.0 COBERTURA </t>
  </si>
  <si>
    <t>Reforma e Manutenção</t>
  </si>
  <si>
    <t>total com BDI (R$)</t>
  </si>
  <si>
    <t>prédio escolar e muro</t>
  </si>
  <si>
    <t>quadra poliesportiva</t>
  </si>
  <si>
    <t>Construção</t>
  </si>
  <si>
    <t>cobertura da quadra</t>
  </si>
  <si>
    <t>diretoria e banheiro</t>
  </si>
  <si>
    <t>total dos serviços com BDI  (R$)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</si>
  <si>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</si>
  <si>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6.0 INSTALAÇÕES ELÉTRICAS E ILUMINAÇÃO</t>
  </si>
  <si>
    <t>7.0 FUNDAÇÃO</t>
  </si>
  <si>
    <t>8.0 ACESSÓRIOS PARA QUADRA</t>
  </si>
  <si>
    <t>9.0 ESTRUTURA</t>
  </si>
  <si>
    <t>10.0 PINTURA</t>
  </si>
  <si>
    <t xml:space="preserve">11.0 COBERTURA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</si>
</sst>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@"/>
    <numFmt numFmtId="167" formatCode="0.00"/>
    <numFmt numFmtId="168" formatCode="_-[$R$-416]\ * #,##0.00_-;\-[$R$-416]\ * #,##0.00_-;_-[$R$-416]\ * \-??_-;_-@_-"/>
    <numFmt numFmtId="169" formatCode="0.0"/>
  </numFmts>
  <fonts count="21">
    <font>
      <sz val="10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name val="Arial Narrow"/>
      <family val="2"/>
    </font>
    <font>
      <sz val="9"/>
      <color indexed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 "/>
      <family val="2"/>
    </font>
    <font>
      <sz val="9"/>
      <color indexed="8"/>
      <name val="Arial"/>
      <family val="2"/>
    </font>
    <font>
      <sz val="9.5"/>
      <name val="Arial"/>
      <family val="2"/>
    </font>
    <font>
      <b/>
      <sz val="10"/>
      <name val="Arial Narrow"/>
      <family val="2"/>
    </font>
    <font>
      <sz val="10"/>
      <color indexed="48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22"/>
      </right>
      <top style="medium">
        <color indexed="8"/>
      </top>
      <bottom>
        <color indexed="63"/>
      </bottom>
    </border>
    <border>
      <left style="hair">
        <color indexed="22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medium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 style="thick">
        <color indexed="8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01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 wrapText="1"/>
    </xf>
    <xf numFmtId="164" fontId="1" fillId="2" borderId="0" xfId="0" applyFont="1" applyFill="1" applyAlignment="1">
      <alignment horizontal="center" vertical="center"/>
    </xf>
    <xf numFmtId="165" fontId="2" fillId="2" borderId="0" xfId="17" applyFont="1" applyFill="1" applyBorder="1" applyAlignment="1" applyProtection="1">
      <alignment horizontal="center" vertical="center"/>
      <protection/>
    </xf>
    <xf numFmtId="165" fontId="2" fillId="0" borderId="0" xfId="17" applyFont="1" applyFill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vertical="top"/>
      <protection locked="0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4" fontId="4" fillId="2" borderId="0" xfId="0" applyFont="1" applyFill="1" applyAlignment="1">
      <alignment horizontal="center" vertical="center"/>
    </xf>
    <xf numFmtId="165" fontId="4" fillId="2" borderId="0" xfId="17" applyFont="1" applyFill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horizontal="center" vertical="center" wrapText="1"/>
      <protection locked="0"/>
    </xf>
    <xf numFmtId="164" fontId="2" fillId="2" borderId="0" xfId="0" applyFont="1" applyFill="1" applyAlignment="1" applyProtection="1">
      <alignment vertical="top"/>
      <protection locked="0"/>
    </xf>
    <xf numFmtId="164" fontId="1" fillId="2" borderId="0" xfId="0" applyFont="1" applyFill="1" applyAlignment="1" applyProtection="1">
      <alignment vertical="top"/>
      <protection locked="0"/>
    </xf>
    <xf numFmtId="164" fontId="6" fillId="2" borderId="0" xfId="18" applyFont="1" applyFill="1" applyBorder="1" applyAlignment="1" applyProtection="1">
      <alignment horizontal="center" vertical="center"/>
      <protection/>
    </xf>
    <xf numFmtId="166" fontId="2" fillId="2" borderId="0" xfId="18" applyNumberFormat="1" applyFont="1" applyFill="1" applyBorder="1" applyAlignment="1" applyProtection="1">
      <alignment horizontal="center" vertical="center"/>
      <protection/>
    </xf>
    <xf numFmtId="164" fontId="2" fillId="2" borderId="0" xfId="18" applyFont="1" applyFill="1" applyBorder="1" applyAlignment="1" applyProtection="1">
      <alignment horizontal="left" vertical="center" wrapText="1"/>
      <protection/>
    </xf>
    <xf numFmtId="164" fontId="2" fillId="2" borderId="0" xfId="18" applyFont="1" applyFill="1" applyBorder="1" applyAlignment="1" applyProtection="1">
      <alignment horizontal="center" vertical="center"/>
      <protection/>
    </xf>
    <xf numFmtId="164" fontId="4" fillId="2" borderId="0" xfId="0" applyFont="1" applyFill="1" applyAlignment="1" applyProtection="1">
      <alignment horizontal="center" vertical="center"/>
      <protection locked="0"/>
    </xf>
    <xf numFmtId="165" fontId="4" fillId="2" borderId="0" xfId="17" applyFont="1" applyFill="1" applyBorder="1" applyAlignment="1" applyProtection="1">
      <alignment horizontal="center" vertical="center"/>
      <protection locked="0"/>
    </xf>
    <xf numFmtId="164" fontId="5" fillId="2" borderId="0" xfId="18" applyFont="1" applyFill="1" applyBorder="1" applyAlignment="1" applyProtection="1">
      <alignment horizontal="center" vertical="center" wrapText="1"/>
      <protection/>
    </xf>
    <xf numFmtId="164" fontId="4" fillId="2" borderId="0" xfId="18" applyFont="1" applyFill="1" applyBorder="1" applyAlignment="1" applyProtection="1">
      <alignment horizontal="center" vertical="center"/>
      <protection/>
    </xf>
    <xf numFmtId="165" fontId="4" fillId="2" borderId="0" xfId="17" applyFont="1" applyFill="1" applyBorder="1" applyAlignment="1" applyProtection="1">
      <alignment vertical="center"/>
      <protection/>
    </xf>
    <xf numFmtId="165" fontId="7" fillId="2" borderId="0" xfId="17" applyFont="1" applyFill="1" applyBorder="1" applyAlignment="1" applyProtection="1">
      <alignment vertical="center"/>
      <protection/>
    </xf>
    <xf numFmtId="165" fontId="2" fillId="2" borderId="0" xfId="17" applyFont="1" applyFill="1" applyBorder="1" applyAlignment="1" applyProtection="1">
      <alignment vertical="center"/>
      <protection/>
    </xf>
    <xf numFmtId="165" fontId="7" fillId="2" borderId="0" xfId="17" applyFont="1" applyFill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horizontal="center" vertical="center" wrapText="1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2" fillId="2" borderId="2" xfId="0" applyFont="1" applyFill="1" applyBorder="1" applyAlignment="1" applyProtection="1">
      <alignment horizontal="center" vertical="center"/>
      <protection locked="0"/>
    </xf>
    <xf numFmtId="165" fontId="2" fillId="2" borderId="2" xfId="17" applyFont="1" applyFill="1" applyBorder="1" applyAlignment="1" applyProtection="1">
      <alignment horizontal="center" vertical="center"/>
      <protection locked="0"/>
    </xf>
    <xf numFmtId="165" fontId="2" fillId="0" borderId="2" xfId="17" applyFont="1" applyFill="1" applyBorder="1" applyAlignment="1" applyProtection="1">
      <alignment horizontal="center" vertical="center"/>
      <protection locked="0"/>
    </xf>
    <xf numFmtId="164" fontId="2" fillId="0" borderId="3" xfId="0" applyFont="1" applyBorder="1" applyAlignment="1" applyProtection="1">
      <alignment horizontal="center" vertical="center" wrapText="1"/>
      <protection locked="0"/>
    </xf>
    <xf numFmtId="164" fontId="6" fillId="3" borderId="4" xfId="0" applyFont="1" applyFill="1" applyBorder="1" applyAlignment="1" applyProtection="1">
      <alignment horizontal="center" vertical="center"/>
      <protection locked="0"/>
    </xf>
    <xf numFmtId="164" fontId="2" fillId="3" borderId="5" xfId="0" applyFont="1" applyFill="1" applyBorder="1" applyAlignment="1" applyProtection="1">
      <alignment horizontal="center" vertical="center"/>
      <protection locked="0"/>
    </xf>
    <xf numFmtId="164" fontId="6" fillId="3" borderId="5" xfId="0" applyFont="1" applyFill="1" applyBorder="1" applyAlignment="1" applyProtection="1">
      <alignment horizontal="left" vertical="center" wrapText="1"/>
      <protection locked="0"/>
    </xf>
    <xf numFmtId="164" fontId="2" fillId="3" borderId="5" xfId="0" applyFont="1" applyFill="1" applyBorder="1" applyAlignment="1">
      <alignment horizontal="center" vertical="center"/>
    </xf>
    <xf numFmtId="165" fontId="6" fillId="3" borderId="6" xfId="17" applyFont="1" applyFill="1" applyBorder="1" applyAlignment="1" applyProtection="1">
      <alignment horizontal="center" vertical="center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2" fillId="2" borderId="0" xfId="0" applyFont="1" applyFill="1" applyBorder="1" applyAlignment="1" applyProtection="1">
      <alignment horizontal="center" vertical="center"/>
      <protection locked="0"/>
    </xf>
    <xf numFmtId="164" fontId="2" fillId="2" borderId="7" xfId="0" applyFont="1" applyFill="1" applyBorder="1" applyAlignment="1">
      <alignment vertical="center"/>
    </xf>
    <xf numFmtId="164" fontId="2" fillId="2" borderId="7" xfId="0" applyFont="1" applyFill="1" applyBorder="1" applyAlignment="1">
      <alignment vertical="center" wrapText="1"/>
    </xf>
    <xf numFmtId="164" fontId="2" fillId="2" borderId="7" xfId="0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165" fontId="2" fillId="2" borderId="0" xfId="17" applyFont="1" applyFill="1" applyBorder="1" applyAlignment="1" applyProtection="1">
      <alignment horizontal="center" vertical="center"/>
      <protection locked="0"/>
    </xf>
    <xf numFmtId="164" fontId="9" fillId="2" borderId="0" xfId="0" applyFont="1" applyFill="1" applyAlignment="1" applyProtection="1">
      <alignment horizontal="center" vertical="center" wrapText="1"/>
      <protection locked="0"/>
    </xf>
    <xf numFmtId="164" fontId="9" fillId="2" borderId="0" xfId="0" applyFont="1" applyFill="1" applyAlignment="1">
      <alignment vertical="center"/>
    </xf>
    <xf numFmtId="164" fontId="9" fillId="2" borderId="0" xfId="0" applyFont="1" applyFill="1" applyAlignment="1">
      <alignment vertical="center" wrapText="1"/>
    </xf>
    <xf numFmtId="164" fontId="9" fillId="2" borderId="0" xfId="0" applyFont="1" applyFill="1" applyAlignment="1">
      <alignment horizontal="center" vertical="center"/>
    </xf>
    <xf numFmtId="167" fontId="9" fillId="2" borderId="0" xfId="0" applyNumberFormat="1" applyFont="1" applyFill="1" applyAlignment="1" applyProtection="1">
      <alignment horizontal="center" vertical="center"/>
      <protection locked="0"/>
    </xf>
    <xf numFmtId="164" fontId="10" fillId="2" borderId="0" xfId="18" applyFont="1" applyFill="1" applyBorder="1" applyAlignment="1" applyProtection="1">
      <alignment horizontal="left" vertical="center" wrapText="1"/>
      <protection/>
    </xf>
    <xf numFmtId="164" fontId="2" fillId="2" borderId="0" xfId="0" applyFont="1" applyFill="1" applyAlignment="1">
      <alignment vertical="center"/>
    </xf>
    <xf numFmtId="164" fontId="2" fillId="2" borderId="0" xfId="0" applyFont="1" applyFill="1" applyAlignment="1">
      <alignment vertical="center" wrapText="1"/>
    </xf>
    <xf numFmtId="164" fontId="2" fillId="2" borderId="0" xfId="0" applyFont="1" applyFill="1" applyAlignment="1">
      <alignment horizontal="center" vertical="center"/>
    </xf>
    <xf numFmtId="164" fontId="6" fillId="2" borderId="0" xfId="0" applyFont="1" applyFill="1" applyBorder="1" applyAlignment="1" applyProtection="1">
      <alignment horizontal="center" vertical="center"/>
      <protection locked="0"/>
    </xf>
    <xf numFmtId="164" fontId="11" fillId="2" borderId="0" xfId="0" applyFont="1" applyFill="1" applyBorder="1" applyAlignment="1">
      <alignment vertical="center"/>
    </xf>
    <xf numFmtId="164" fontId="11" fillId="2" borderId="0" xfId="0" applyFont="1" applyFill="1" applyBorder="1" applyAlignment="1">
      <alignment vertical="center" wrapText="1"/>
    </xf>
    <xf numFmtId="164" fontId="11" fillId="2" borderId="0" xfId="0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center" vertical="center"/>
    </xf>
    <xf numFmtId="164" fontId="2" fillId="2" borderId="0" xfId="0" applyFont="1" applyFill="1" applyAlignment="1" applyProtection="1">
      <alignment horizontal="left" vertical="center" wrapText="1"/>
      <protection locked="0"/>
    </xf>
    <xf numFmtId="164" fontId="6" fillId="3" borderId="5" xfId="0" applyFont="1" applyFill="1" applyBorder="1" applyAlignment="1" applyProtection="1">
      <alignment horizontal="center" vertical="center"/>
      <protection locked="0"/>
    </xf>
    <xf numFmtId="164" fontId="6" fillId="3" borderId="5" xfId="0" applyFont="1" applyFill="1" applyBorder="1" applyAlignment="1">
      <alignment horizontal="center" vertical="center"/>
    </xf>
    <xf numFmtId="165" fontId="2" fillId="3" borderId="5" xfId="17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Alignment="1" applyProtection="1">
      <alignment horizontal="center" vertical="center" wrapText="1"/>
      <protection locked="0"/>
    </xf>
    <xf numFmtId="168" fontId="10" fillId="2" borderId="0" xfId="0" applyNumberFormat="1" applyFont="1" applyFill="1" applyAlignment="1">
      <alignment vertical="center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Font="1" applyFill="1" applyBorder="1" applyAlignment="1">
      <alignment vertical="center"/>
    </xf>
    <xf numFmtId="164" fontId="2" fillId="2" borderId="7" xfId="0" applyFont="1" applyFill="1" applyBorder="1" applyAlignment="1">
      <alignment vertical="center" wrapText="1"/>
    </xf>
    <xf numFmtId="164" fontId="9" fillId="0" borderId="0" xfId="0" applyFont="1" applyAlignment="1">
      <alignment horizontal="left" vertical="center" wrapText="1"/>
    </xf>
    <xf numFmtId="164" fontId="9" fillId="2" borderId="7" xfId="0" applyFont="1" applyFill="1" applyBorder="1" applyAlignment="1">
      <alignment vertical="center" wrapText="1"/>
    </xf>
    <xf numFmtId="164" fontId="9" fillId="2" borderId="7" xfId="0" applyFont="1" applyFill="1" applyBorder="1" applyAlignment="1">
      <alignment horizontal="center" vertical="center"/>
    </xf>
    <xf numFmtId="164" fontId="9" fillId="0" borderId="0" xfId="0" applyFont="1" applyAlignment="1" applyProtection="1">
      <alignment horizontal="center" vertical="center" wrapText="1"/>
      <protection locked="0"/>
    </xf>
    <xf numFmtId="164" fontId="2" fillId="2" borderId="7" xfId="0" applyFont="1" applyFill="1" applyBorder="1" applyAlignment="1">
      <alignment horizontal="center" vertical="center"/>
    </xf>
    <xf numFmtId="167" fontId="9" fillId="2" borderId="0" xfId="0" applyNumberFormat="1" applyFont="1" applyFill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 wrapText="1"/>
    </xf>
    <xf numFmtId="164" fontId="9" fillId="0" borderId="0" xfId="0" applyFont="1" applyAlignment="1" applyProtection="1">
      <alignment horizontal="center" vertical="center"/>
      <protection locked="0"/>
    </xf>
    <xf numFmtId="167" fontId="2" fillId="2" borderId="7" xfId="0" applyNumberFormat="1" applyFont="1" applyFill="1" applyBorder="1" applyAlignment="1">
      <alignment horizontal="center" vertical="center"/>
    </xf>
    <xf numFmtId="164" fontId="9" fillId="2" borderId="7" xfId="0" applyFont="1" applyFill="1" applyBorder="1" applyAlignment="1">
      <alignment vertical="center"/>
    </xf>
    <xf numFmtId="164" fontId="2" fillId="2" borderId="8" xfId="0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horizontal="center" vertical="center"/>
    </xf>
    <xf numFmtId="165" fontId="6" fillId="3" borderId="5" xfId="17" applyFont="1" applyFill="1" applyBorder="1" applyAlignment="1" applyProtection="1">
      <alignment horizontal="center" vertical="center"/>
      <protection/>
    </xf>
    <xf numFmtId="164" fontId="2" fillId="2" borderId="8" xfId="0" applyFont="1" applyFill="1" applyBorder="1" applyAlignment="1">
      <alignment horizontal="left" vertical="center" wrapText="1"/>
    </xf>
    <xf numFmtId="164" fontId="10" fillId="2" borderId="8" xfId="0" applyFont="1" applyFill="1" applyBorder="1" applyAlignment="1">
      <alignment horizontal="center" vertical="center"/>
    </xf>
    <xf numFmtId="169" fontId="2" fillId="2" borderId="7" xfId="0" applyNumberFormat="1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5" fontId="6" fillId="3" borderId="9" xfId="0" applyNumberFormat="1" applyFont="1" applyFill="1" applyBorder="1" applyAlignment="1">
      <alignment horizontal="center" vertical="center"/>
    </xf>
    <xf numFmtId="167" fontId="11" fillId="2" borderId="0" xfId="0" applyNumberFormat="1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horizontal="center" vertical="center"/>
    </xf>
    <xf numFmtId="167" fontId="9" fillId="2" borderId="0" xfId="0" applyNumberFormat="1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vertical="center"/>
    </xf>
    <xf numFmtId="164" fontId="9" fillId="2" borderId="0" xfId="0" applyFont="1" applyFill="1" applyBorder="1" applyAlignment="1">
      <alignment vertical="center" wrapText="1"/>
    </xf>
    <xf numFmtId="164" fontId="6" fillId="3" borderId="10" xfId="0" applyFont="1" applyFill="1" applyBorder="1" applyAlignment="1" applyProtection="1">
      <alignment horizontal="center" vertical="center"/>
      <protection locked="0"/>
    </xf>
    <xf numFmtId="164" fontId="2" fillId="3" borderId="11" xfId="0" applyFont="1" applyFill="1" applyBorder="1" applyAlignment="1" applyProtection="1">
      <alignment horizontal="center" vertical="center"/>
      <protection locked="0"/>
    </xf>
    <xf numFmtId="164" fontId="6" fillId="3" borderId="11" xfId="0" applyFont="1" applyFill="1" applyBorder="1" applyAlignment="1" applyProtection="1">
      <alignment horizontal="left" vertical="center" wrapText="1"/>
      <protection locked="0"/>
    </xf>
    <xf numFmtId="164" fontId="2" fillId="3" borderId="11" xfId="0" applyFont="1" applyFill="1" applyBorder="1" applyAlignment="1">
      <alignment horizontal="center" vertical="center"/>
    </xf>
    <xf numFmtId="165" fontId="2" fillId="3" borderId="11" xfId="17" applyFont="1" applyFill="1" applyBorder="1" applyAlignment="1" applyProtection="1">
      <alignment horizontal="center" vertical="center"/>
      <protection/>
    </xf>
    <xf numFmtId="165" fontId="6" fillId="3" borderId="12" xfId="0" applyNumberFormat="1" applyFont="1" applyFill="1" applyBorder="1" applyAlignment="1">
      <alignment horizontal="center" vertical="center"/>
    </xf>
    <xf numFmtId="164" fontId="2" fillId="2" borderId="13" xfId="0" applyFont="1" applyFill="1" applyBorder="1" applyAlignment="1">
      <alignment vertical="center"/>
    </xf>
    <xf numFmtId="164" fontId="2" fillId="2" borderId="13" xfId="0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horizontal="center" vertical="center"/>
    </xf>
    <xf numFmtId="164" fontId="2" fillId="2" borderId="0" xfId="0" applyFont="1" applyFill="1" applyBorder="1" applyAlignment="1" applyProtection="1">
      <alignment horizontal="left" vertical="center" wrapText="1"/>
      <protection locked="0"/>
    </xf>
    <xf numFmtId="164" fontId="6" fillId="4" borderId="14" xfId="0" applyFont="1" applyFill="1" applyBorder="1" applyAlignment="1" applyProtection="1">
      <alignment horizontal="left" vertical="center" wrapText="1"/>
      <protection locked="0"/>
    </xf>
    <xf numFmtId="165" fontId="2" fillId="4" borderId="14" xfId="17" applyFont="1" applyFill="1" applyBorder="1" applyAlignment="1" applyProtection="1">
      <alignment horizontal="left" vertical="center" wrapText="1"/>
      <protection locked="0"/>
    </xf>
    <xf numFmtId="165" fontId="6" fillId="4" borderId="15" xfId="17" applyFont="1" applyFill="1" applyBorder="1" applyAlignment="1" applyProtection="1">
      <alignment horizontal="center" vertical="center"/>
      <protection/>
    </xf>
    <xf numFmtId="166" fontId="12" fillId="3" borderId="4" xfId="23" applyNumberFormat="1" applyFont="1" applyFill="1" applyBorder="1" applyAlignment="1">
      <alignment horizontal="center" vertical="center"/>
      <protection/>
    </xf>
    <xf numFmtId="164" fontId="12" fillId="3" borderId="16" xfId="23" applyFont="1" applyFill="1" applyBorder="1" applyAlignment="1">
      <alignment horizontal="center" vertical="center"/>
      <protection/>
    </xf>
    <xf numFmtId="164" fontId="3" fillId="3" borderId="17" xfId="23" applyFont="1" applyFill="1" applyBorder="1" applyAlignment="1">
      <alignment horizontal="center" vertical="center"/>
      <protection/>
    </xf>
    <xf numFmtId="164" fontId="3" fillId="3" borderId="18" xfId="23" applyFont="1" applyFill="1" applyBorder="1" applyAlignment="1">
      <alignment horizontal="center" vertical="center"/>
      <protection/>
    </xf>
    <xf numFmtId="164" fontId="3" fillId="3" borderId="19" xfId="23" applyFont="1" applyFill="1" applyBorder="1" applyAlignment="1">
      <alignment horizontal="center" vertical="center"/>
      <protection/>
    </xf>
    <xf numFmtId="166" fontId="12" fillId="2" borderId="17" xfId="23" applyNumberFormat="1" applyFont="1" applyFill="1" applyBorder="1" applyAlignment="1">
      <alignment horizontal="center" vertical="center"/>
      <protection/>
    </xf>
    <xf numFmtId="164" fontId="3" fillId="2" borderId="18" xfId="23" applyFont="1" applyFill="1" applyBorder="1" applyAlignment="1">
      <alignment vertical="center"/>
      <protection/>
    </xf>
    <xf numFmtId="164" fontId="3" fillId="2" borderId="17" xfId="23" applyFont="1" applyFill="1" applyBorder="1" applyAlignment="1">
      <alignment vertical="center"/>
      <protection/>
    </xf>
    <xf numFmtId="164" fontId="3" fillId="2" borderId="20" xfId="23" applyFont="1" applyFill="1" applyBorder="1" applyAlignment="1">
      <alignment vertical="center"/>
      <protection/>
    </xf>
    <xf numFmtId="164" fontId="3" fillId="2" borderId="21" xfId="23" applyFont="1" applyFill="1" applyBorder="1" applyAlignment="1">
      <alignment vertical="center"/>
      <protection/>
    </xf>
    <xf numFmtId="164" fontId="3" fillId="2" borderId="19" xfId="23" applyFont="1" applyFill="1" applyBorder="1" applyAlignment="1">
      <alignment vertical="center"/>
      <protection/>
    </xf>
    <xf numFmtId="166" fontId="12" fillId="2" borderId="22" xfId="23" applyNumberFormat="1" applyFont="1" applyFill="1" applyBorder="1" applyAlignment="1">
      <alignment horizontal="center" vertical="center"/>
      <protection/>
    </xf>
    <xf numFmtId="164" fontId="12" fillId="2" borderId="0" xfId="23" applyFont="1" applyFill="1" applyBorder="1" applyAlignment="1">
      <alignment horizontal="left" vertical="center" wrapText="1"/>
      <protection/>
    </xf>
    <xf numFmtId="164" fontId="13" fillId="5" borderId="22" xfId="23" applyFont="1" applyFill="1" applyBorder="1" applyAlignment="1">
      <alignment vertical="center"/>
      <protection/>
    </xf>
    <xf numFmtId="164" fontId="13" fillId="5" borderId="23" xfId="23" applyFont="1" applyFill="1" applyBorder="1" applyAlignment="1">
      <alignment vertical="center"/>
      <protection/>
    </xf>
    <xf numFmtId="164" fontId="13" fillId="5" borderId="24" xfId="23" applyFont="1" applyFill="1" applyBorder="1" applyAlignment="1">
      <alignment vertical="center"/>
      <protection/>
    </xf>
    <xf numFmtId="164" fontId="13" fillId="5" borderId="0" xfId="23" applyFont="1" applyFill="1" applyBorder="1" applyAlignment="1">
      <alignment vertical="center"/>
      <protection/>
    </xf>
    <xf numFmtId="164" fontId="13" fillId="5" borderId="25" xfId="23" applyFont="1" applyFill="1" applyBorder="1" applyAlignment="1">
      <alignment vertical="center"/>
      <protection/>
    </xf>
    <xf numFmtId="164" fontId="13" fillId="2" borderId="22" xfId="23" applyFont="1" applyFill="1" applyBorder="1" applyAlignment="1">
      <alignment vertical="center"/>
      <protection/>
    </xf>
    <xf numFmtId="164" fontId="13" fillId="2" borderId="23" xfId="23" applyFont="1" applyFill="1" applyBorder="1" applyAlignment="1">
      <alignment vertical="center"/>
      <protection/>
    </xf>
    <xf numFmtId="164" fontId="13" fillId="2" borderId="24" xfId="23" applyFont="1" applyFill="1" applyBorder="1" applyAlignment="1">
      <alignment vertical="center"/>
      <protection/>
    </xf>
    <xf numFmtId="164" fontId="13" fillId="2" borderId="0" xfId="23" applyFont="1" applyFill="1" applyBorder="1" applyAlignment="1">
      <alignment vertical="center"/>
      <protection/>
    </xf>
    <xf numFmtId="164" fontId="13" fillId="2" borderId="25" xfId="23" applyFont="1" applyFill="1" applyBorder="1" applyAlignment="1">
      <alignment vertical="center"/>
      <protection/>
    </xf>
    <xf numFmtId="166" fontId="12" fillId="0" borderId="22" xfId="23" applyNumberFormat="1" applyFont="1" applyFill="1" applyBorder="1" applyAlignment="1">
      <alignment horizontal="center" vertical="center"/>
      <protection/>
    </xf>
    <xf numFmtId="164" fontId="12" fillId="0" borderId="0" xfId="23" applyFont="1" applyFill="1" applyBorder="1" applyAlignment="1">
      <alignment vertical="center" wrapText="1"/>
      <protection/>
    </xf>
    <xf numFmtId="164" fontId="14" fillId="0" borderId="22" xfId="23" applyFont="1" applyFill="1" applyBorder="1" applyAlignment="1">
      <alignment vertical="center"/>
      <protection/>
    </xf>
    <xf numFmtId="164" fontId="14" fillId="2" borderId="0" xfId="23" applyFont="1" applyFill="1" applyBorder="1" applyAlignment="1">
      <alignment vertical="center"/>
      <protection/>
    </xf>
    <xf numFmtId="164" fontId="14" fillId="2" borderId="24" xfId="23" applyFont="1" applyFill="1" applyBorder="1" applyAlignment="1">
      <alignment vertical="center"/>
      <protection/>
    </xf>
    <xf numFmtId="164" fontId="14" fillId="2" borderId="23" xfId="23" applyFont="1" applyFill="1" applyBorder="1" applyAlignment="1">
      <alignment vertical="center"/>
      <protection/>
    </xf>
    <xf numFmtId="164" fontId="14" fillId="2" borderId="25" xfId="23" applyFont="1" applyFill="1" applyBorder="1" applyAlignment="1">
      <alignment vertical="center"/>
      <protection/>
    </xf>
    <xf numFmtId="164" fontId="12" fillId="2" borderId="0" xfId="23" applyFont="1" applyFill="1" applyBorder="1" applyAlignment="1">
      <alignment vertical="center" wrapText="1"/>
      <protection/>
    </xf>
    <xf numFmtId="164" fontId="0" fillId="0" borderId="22" xfId="0" applyBorder="1" applyAlignment="1">
      <alignment/>
    </xf>
    <xf numFmtId="164" fontId="0" fillId="0" borderId="0" xfId="0" applyBorder="1" applyAlignment="1">
      <alignment/>
    </xf>
    <xf numFmtId="164" fontId="14" fillId="5" borderId="0" xfId="23" applyFont="1" applyFill="1" applyBorder="1" applyAlignment="1">
      <alignment vertical="center"/>
      <protection/>
    </xf>
    <xf numFmtId="164" fontId="14" fillId="0" borderId="0" xfId="23" applyFont="1" applyFill="1" applyBorder="1" applyAlignment="1">
      <alignment vertical="center"/>
      <protection/>
    </xf>
    <xf numFmtId="164" fontId="15" fillId="0" borderId="0" xfId="0" applyFont="1" applyAlignment="1">
      <alignment/>
    </xf>
    <xf numFmtId="164" fontId="14" fillId="5" borderId="22" xfId="23" applyFont="1" applyFill="1" applyBorder="1" applyAlignment="1">
      <alignment vertical="center"/>
      <protection/>
    </xf>
    <xf numFmtId="164" fontId="14" fillId="5" borderId="23" xfId="23" applyFont="1" applyFill="1" applyBorder="1" applyAlignment="1">
      <alignment vertical="center"/>
      <protection/>
    </xf>
    <xf numFmtId="164" fontId="14" fillId="5" borderId="24" xfId="23" applyFont="1" applyFill="1" applyBorder="1" applyAlignment="1">
      <alignment vertical="center"/>
      <protection/>
    </xf>
    <xf numFmtId="164" fontId="14" fillId="2" borderId="22" xfId="23" applyFont="1" applyFill="1" applyBorder="1" applyAlignment="1">
      <alignment vertical="center"/>
      <protection/>
    </xf>
    <xf numFmtId="164" fontId="14" fillId="5" borderId="25" xfId="23" applyFont="1" applyFill="1" applyBorder="1" applyAlignment="1">
      <alignment vertical="center"/>
      <protection/>
    </xf>
    <xf numFmtId="164" fontId="3" fillId="2" borderId="0" xfId="23" applyFont="1" applyFill="1" applyBorder="1" applyAlignment="1">
      <alignment vertical="center"/>
      <protection/>
    </xf>
    <xf numFmtId="166" fontId="12" fillId="2" borderId="26" xfId="23" applyNumberFormat="1" applyFont="1" applyFill="1" applyBorder="1" applyAlignment="1">
      <alignment horizontal="center" vertical="center"/>
      <protection/>
    </xf>
    <xf numFmtId="164" fontId="3" fillId="2" borderId="14" xfId="23" applyFont="1" applyFill="1" applyBorder="1" applyAlignment="1">
      <alignment vertical="center"/>
      <protection/>
    </xf>
    <xf numFmtId="164" fontId="14" fillId="2" borderId="26" xfId="23" applyFont="1" applyFill="1" applyBorder="1" applyAlignment="1">
      <alignment vertical="center"/>
      <protection/>
    </xf>
    <xf numFmtId="164" fontId="14" fillId="2" borderId="27" xfId="23" applyFont="1" applyFill="1" applyBorder="1" applyAlignment="1">
      <alignment vertical="center"/>
      <protection/>
    </xf>
    <xf numFmtId="164" fontId="14" fillId="2" borderId="28" xfId="23" applyFont="1" applyFill="1" applyBorder="1" applyAlignment="1">
      <alignment vertical="center"/>
      <protection/>
    </xf>
    <xf numFmtId="164" fontId="14" fillId="2" borderId="14" xfId="23" applyFont="1" applyFill="1" applyBorder="1" applyAlignment="1">
      <alignment vertical="center"/>
      <protection/>
    </xf>
    <xf numFmtId="164" fontId="14" fillId="2" borderId="15" xfId="23" applyFont="1" applyFill="1" applyBorder="1" applyAlignment="1">
      <alignment vertical="center"/>
      <protection/>
    </xf>
    <xf numFmtId="164" fontId="16" fillId="3" borderId="29" xfId="0" applyFont="1" applyFill="1" applyBorder="1" applyAlignment="1">
      <alignment horizontal="center" vertical="center"/>
    </xf>
    <xf numFmtId="164" fontId="16" fillId="3" borderId="30" xfId="0" applyFont="1" applyFill="1" applyBorder="1" applyAlignment="1">
      <alignment horizontal="center" vertical="center"/>
    </xf>
    <xf numFmtId="164" fontId="0" fillId="3" borderId="31" xfId="0" applyFont="1" applyFill="1" applyBorder="1" applyAlignment="1">
      <alignment horizontal="center" vertical="center"/>
    </xf>
    <xf numFmtId="164" fontId="0" fillId="3" borderId="0" xfId="0" applyFont="1" applyFill="1" applyBorder="1" applyAlignment="1">
      <alignment horizontal="center" vertical="center"/>
    </xf>
    <xf numFmtId="164" fontId="0" fillId="0" borderId="32" xfId="0" applyBorder="1" applyAlignment="1">
      <alignment/>
    </xf>
    <xf numFmtId="164" fontId="16" fillId="2" borderId="22" xfId="0" applyFont="1" applyFill="1" applyBorder="1" applyAlignment="1">
      <alignment horizontal="center" vertical="center"/>
    </xf>
    <xf numFmtId="164" fontId="0" fillId="2" borderId="0" xfId="0" applyFont="1" applyFill="1" applyAlignment="1">
      <alignment vertical="center"/>
    </xf>
    <xf numFmtId="164" fontId="0" fillId="2" borderId="33" xfId="0" applyFont="1" applyFill="1" applyBorder="1" applyAlignment="1">
      <alignment vertical="center"/>
    </xf>
    <xf numFmtId="164" fontId="0" fillId="2" borderId="34" xfId="0" applyFont="1" applyFill="1" applyBorder="1" applyAlignment="1">
      <alignment vertical="center"/>
    </xf>
    <xf numFmtId="164" fontId="0" fillId="2" borderId="35" xfId="0" applyFont="1" applyFill="1" applyBorder="1" applyAlignment="1">
      <alignment vertical="center"/>
    </xf>
    <xf numFmtId="164" fontId="0" fillId="2" borderId="36" xfId="0" applyFont="1" applyFill="1" applyBorder="1" applyAlignment="1">
      <alignment vertical="center"/>
    </xf>
    <xf numFmtId="164" fontId="0" fillId="2" borderId="37" xfId="0" applyFont="1" applyFill="1" applyBorder="1" applyAlignment="1">
      <alignment vertical="center"/>
    </xf>
    <xf numFmtId="164" fontId="0" fillId="2" borderId="0" xfId="0" applyFont="1" applyFill="1" applyBorder="1" applyAlignment="1">
      <alignment vertical="center"/>
    </xf>
    <xf numFmtId="164" fontId="16" fillId="2" borderId="0" xfId="0" applyFont="1" applyFill="1" applyAlignment="1">
      <alignment vertical="center" wrapText="1"/>
    </xf>
    <xf numFmtId="164" fontId="17" fillId="5" borderId="32" xfId="0" applyFont="1" applyFill="1" applyBorder="1" applyAlignment="1">
      <alignment vertical="center"/>
    </xf>
    <xf numFmtId="164" fontId="17" fillId="5" borderId="34" xfId="0" applyFont="1" applyFill="1" applyBorder="1" applyAlignment="1">
      <alignment vertical="center"/>
    </xf>
    <xf numFmtId="164" fontId="18" fillId="5" borderId="0" xfId="0" applyFont="1" applyFill="1" applyAlignment="1">
      <alignment vertical="center"/>
    </xf>
    <xf numFmtId="164" fontId="18" fillId="5" borderId="34" xfId="0" applyFont="1" applyFill="1" applyBorder="1" applyAlignment="1">
      <alignment vertical="center"/>
    </xf>
    <xf numFmtId="164" fontId="18" fillId="5" borderId="37" xfId="0" applyFont="1" applyFill="1" applyBorder="1" applyAlignment="1">
      <alignment vertical="center"/>
    </xf>
    <xf numFmtId="164" fontId="18" fillId="5" borderId="0" xfId="0" applyFont="1" applyFill="1" applyBorder="1" applyAlignment="1">
      <alignment vertical="center"/>
    </xf>
    <xf numFmtId="164" fontId="18" fillId="2" borderId="32" xfId="0" applyFont="1" applyFill="1" applyBorder="1" applyAlignment="1">
      <alignment vertical="center"/>
    </xf>
    <xf numFmtId="164" fontId="18" fillId="2" borderId="34" xfId="0" applyFont="1" applyFill="1" applyBorder="1" applyAlignment="1">
      <alignment vertical="center"/>
    </xf>
    <xf numFmtId="164" fontId="18" fillId="2" borderId="0" xfId="0" applyFont="1" applyFill="1" applyAlignment="1">
      <alignment vertical="center"/>
    </xf>
    <xf numFmtId="164" fontId="18" fillId="2" borderId="37" xfId="0" applyFont="1" applyFill="1" applyBorder="1" applyAlignment="1">
      <alignment vertical="center"/>
    </xf>
    <xf numFmtId="164" fontId="18" fillId="2" borderId="38" xfId="0" applyFont="1" applyFill="1" applyBorder="1" applyAlignment="1">
      <alignment vertical="center"/>
    </xf>
    <xf numFmtId="164" fontId="17" fillId="5" borderId="0" xfId="0" applyFont="1" applyFill="1" applyAlignment="1">
      <alignment vertical="center"/>
    </xf>
    <xf numFmtId="164" fontId="16" fillId="0" borderId="22" xfId="0" applyFont="1" applyBorder="1" applyAlignment="1">
      <alignment horizontal="center" vertical="center"/>
    </xf>
    <xf numFmtId="164" fontId="19" fillId="0" borderId="0" xfId="0" applyFont="1" applyAlignment="1">
      <alignment vertical="center" wrapText="1"/>
    </xf>
    <xf numFmtId="164" fontId="17" fillId="0" borderId="32" xfId="0" applyFont="1" applyBorder="1" applyAlignment="1">
      <alignment vertical="center"/>
    </xf>
    <xf numFmtId="164" fontId="17" fillId="2" borderId="0" xfId="0" applyFont="1" applyFill="1" applyAlignment="1">
      <alignment vertical="center"/>
    </xf>
    <xf numFmtId="164" fontId="17" fillId="2" borderId="0" xfId="0" applyFont="1" applyFill="1" applyBorder="1" applyAlignment="1">
      <alignment vertical="center"/>
    </xf>
    <xf numFmtId="164" fontId="17" fillId="2" borderId="37" xfId="0" applyFont="1" applyFill="1" applyBorder="1" applyAlignment="1">
      <alignment vertical="center"/>
    </xf>
    <xf numFmtId="164" fontId="17" fillId="2" borderId="38" xfId="0" applyFont="1" applyFill="1" applyBorder="1" applyAlignment="1">
      <alignment vertical="center"/>
    </xf>
    <xf numFmtId="164" fontId="0" fillId="5" borderId="32" xfId="0" applyFont="1" applyFill="1" applyBorder="1" applyAlignment="1">
      <alignment vertical="center"/>
    </xf>
    <xf numFmtId="164" fontId="19" fillId="5" borderId="0" xfId="0" applyFont="1" applyFill="1" applyAlignment="1">
      <alignment/>
    </xf>
    <xf numFmtId="164" fontId="17" fillId="2" borderId="34" xfId="0" applyFont="1" applyFill="1" applyBorder="1" applyAlignment="1">
      <alignment vertical="center"/>
    </xf>
    <xf numFmtId="164" fontId="19" fillId="0" borderId="38" xfId="0" applyFont="1" applyBorder="1" applyAlignment="1">
      <alignment vertical="center" wrapText="1"/>
    </xf>
    <xf numFmtId="164" fontId="0" fillId="0" borderId="0" xfId="0" applyFont="1" applyBorder="1" applyAlignment="1">
      <alignment vertical="center"/>
    </xf>
    <xf numFmtId="164" fontId="19" fillId="0" borderId="0" xfId="0" applyFont="1" applyAlignment="1">
      <alignment/>
    </xf>
    <xf numFmtId="164" fontId="19" fillId="0" borderId="0" xfId="0" applyFont="1" applyAlignment="1">
      <alignment vertical="center"/>
    </xf>
    <xf numFmtId="164" fontId="16" fillId="0" borderId="0" xfId="0" applyFont="1" applyAlignment="1">
      <alignment vertical="center"/>
    </xf>
    <xf numFmtId="164" fontId="0" fillId="0" borderId="32" xfId="0" applyFont="1" applyBorder="1" applyAlignment="1">
      <alignment vertical="center"/>
    </xf>
    <xf numFmtId="164" fontId="16" fillId="2" borderId="38" xfId="0" applyFont="1" applyFill="1" applyBorder="1" applyAlignment="1">
      <alignment vertical="center" wrapText="1"/>
    </xf>
    <xf numFmtId="164" fontId="17" fillId="0" borderId="0" xfId="0" applyFont="1" applyBorder="1" applyAlignment="1">
      <alignment vertical="center"/>
    </xf>
    <xf numFmtId="164" fontId="17" fillId="0" borderId="0" xfId="0" applyFont="1" applyFill="1" applyBorder="1" applyAlignment="1">
      <alignment vertical="center"/>
    </xf>
    <xf numFmtId="164" fontId="15" fillId="2" borderId="38" xfId="0" applyFont="1" applyFill="1" applyBorder="1" applyAlignment="1">
      <alignment vertical="center" wrapText="1"/>
    </xf>
    <xf numFmtId="164" fontId="14" fillId="0" borderId="0" xfId="0" applyFont="1" applyBorder="1" applyAlignment="1">
      <alignment vertical="center"/>
    </xf>
    <xf numFmtId="164" fontId="14" fillId="2" borderId="34" xfId="0" applyFont="1" applyFill="1" applyBorder="1" applyAlignment="1">
      <alignment vertical="center"/>
    </xf>
    <xf numFmtId="164" fontId="14" fillId="2" borderId="0" xfId="0" applyFont="1" applyFill="1" applyAlignment="1">
      <alignment vertical="center"/>
    </xf>
    <xf numFmtId="164" fontId="14" fillId="2" borderId="37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5" borderId="0" xfId="0" applyFont="1" applyFill="1" applyAlignment="1">
      <alignment vertical="center"/>
    </xf>
    <xf numFmtId="164" fontId="17" fillId="5" borderId="37" xfId="0" applyFont="1" applyFill="1" applyBorder="1" applyAlignment="1">
      <alignment vertical="center"/>
    </xf>
    <xf numFmtId="164" fontId="17" fillId="5" borderId="38" xfId="0" applyFont="1" applyFill="1" applyBorder="1" applyAlignment="1">
      <alignment vertical="center"/>
    </xf>
    <xf numFmtId="164" fontId="14" fillId="2" borderId="38" xfId="0" applyFont="1" applyFill="1" applyBorder="1" applyAlignment="1">
      <alignment vertical="center"/>
    </xf>
    <xf numFmtId="164" fontId="14" fillId="5" borderId="32" xfId="0" applyFont="1" applyFill="1" applyBorder="1" applyAlignment="1">
      <alignment vertical="center"/>
    </xf>
    <xf numFmtId="164" fontId="14" fillId="5" borderId="34" xfId="0" applyFont="1" applyFill="1" applyBorder="1" applyAlignment="1">
      <alignment vertical="center"/>
    </xf>
    <xf numFmtId="164" fontId="15" fillId="2" borderId="22" xfId="0" applyFont="1" applyFill="1" applyBorder="1" applyAlignment="1">
      <alignment horizontal="center" vertical="center"/>
    </xf>
    <xf numFmtId="164" fontId="20" fillId="2" borderId="39" xfId="0" applyFont="1" applyFill="1" applyBorder="1" applyAlignment="1">
      <alignment vertical="center"/>
    </xf>
    <xf numFmtId="164" fontId="14" fillId="2" borderId="40" xfId="0" applyFont="1" applyFill="1" applyBorder="1" applyAlignment="1">
      <alignment vertical="center"/>
    </xf>
    <xf numFmtId="164" fontId="14" fillId="2" borderId="41" xfId="0" applyFont="1" applyFill="1" applyBorder="1" applyAlignment="1">
      <alignment vertical="center"/>
    </xf>
    <xf numFmtId="164" fontId="14" fillId="2" borderId="31" xfId="0" applyFont="1" applyFill="1" applyBorder="1" applyAlignment="1">
      <alignment vertical="center"/>
    </xf>
    <xf numFmtId="164" fontId="0" fillId="0" borderId="42" xfId="0" applyBorder="1" applyAlignment="1">
      <alignment/>
    </xf>
    <xf numFmtId="164" fontId="16" fillId="3" borderId="17" xfId="0" applyFont="1" applyFill="1" applyBorder="1" applyAlignment="1">
      <alignment horizontal="center" vertical="center"/>
    </xf>
    <xf numFmtId="164" fontId="16" fillId="5" borderId="43" xfId="0" applyFont="1" applyFill="1" applyBorder="1" applyAlignment="1">
      <alignment horizontal="center" vertical="center"/>
    </xf>
    <xf numFmtId="164" fontId="0" fillId="3" borderId="44" xfId="0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horizontal="center" vertical="center"/>
    </xf>
    <xf numFmtId="164" fontId="0" fillId="3" borderId="45" xfId="0" applyFont="1" applyFill="1" applyBorder="1" applyAlignment="1">
      <alignment horizontal="center" vertical="center"/>
    </xf>
    <xf numFmtId="164" fontId="16" fillId="2" borderId="17" xfId="0" applyFont="1" applyFill="1" applyBorder="1" applyAlignment="1">
      <alignment horizontal="center" vertical="center"/>
    </xf>
    <xf numFmtId="164" fontId="0" fillId="2" borderId="18" xfId="0" applyFont="1" applyFill="1" applyBorder="1" applyAlignment="1">
      <alignment vertical="center"/>
    </xf>
    <xf numFmtId="164" fontId="0" fillId="2" borderId="46" xfId="0" applyFont="1" applyFill="1" applyBorder="1" applyAlignment="1">
      <alignment vertical="center"/>
    </xf>
    <xf numFmtId="164" fontId="0" fillId="2" borderId="47" xfId="0" applyFont="1" applyFill="1" applyBorder="1" applyAlignment="1">
      <alignment vertical="center"/>
    </xf>
    <xf numFmtId="164" fontId="16" fillId="2" borderId="0" xfId="0" applyFont="1" applyFill="1" applyBorder="1" applyAlignment="1">
      <alignment vertical="center" wrapText="1"/>
    </xf>
    <xf numFmtId="164" fontId="17" fillId="5" borderId="46" xfId="0" applyFont="1" applyFill="1" applyBorder="1" applyAlignment="1">
      <alignment vertical="center"/>
    </xf>
    <xf numFmtId="164" fontId="18" fillId="5" borderId="47" xfId="0" applyFont="1" applyFill="1" applyBorder="1" applyAlignment="1">
      <alignment vertical="center"/>
    </xf>
    <xf numFmtId="164" fontId="18" fillId="2" borderId="46" xfId="0" applyFont="1" applyFill="1" applyBorder="1" applyAlignment="1">
      <alignment vertical="center"/>
    </xf>
    <xf numFmtId="164" fontId="18" fillId="2" borderId="0" xfId="0" applyFont="1" applyFill="1" applyBorder="1" applyAlignment="1">
      <alignment vertical="center"/>
    </xf>
    <xf numFmtId="164" fontId="18" fillId="2" borderId="47" xfId="0" applyFont="1" applyFill="1" applyBorder="1" applyAlignment="1">
      <alignment vertical="center"/>
    </xf>
    <xf numFmtId="164" fontId="17" fillId="5" borderId="0" xfId="0" applyFont="1" applyFill="1" applyBorder="1" applyAlignment="1">
      <alignment vertical="center"/>
    </xf>
    <xf numFmtId="164" fontId="0" fillId="0" borderId="0" xfId="0" applyFont="1" applyBorder="1" applyAlignment="1">
      <alignment vertical="center" wrapText="1"/>
    </xf>
    <xf numFmtId="164" fontId="17" fillId="2" borderId="46" xfId="0" applyFont="1" applyFill="1" applyBorder="1" applyAlignment="1">
      <alignment vertical="center"/>
    </xf>
    <xf numFmtId="164" fontId="0" fillId="2" borderId="0" xfId="0" applyFont="1" applyFill="1" applyBorder="1" applyAlignment="1">
      <alignment/>
    </xf>
    <xf numFmtId="164" fontId="17" fillId="2" borderId="47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7" fillId="5" borderId="47" xfId="0" applyFont="1" applyFill="1" applyBorder="1" applyAlignment="1">
      <alignment vertical="center"/>
    </xf>
    <xf numFmtId="164" fontId="0" fillId="2" borderId="0" xfId="0" applyFill="1" applyAlignment="1">
      <alignment/>
    </xf>
    <xf numFmtId="164" fontId="0" fillId="2" borderId="47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5" borderId="0" xfId="0" applyFont="1" applyFill="1" applyBorder="1" applyAlignment="1">
      <alignment/>
    </xf>
    <xf numFmtId="164" fontId="16" fillId="2" borderId="26" xfId="0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vertical="center"/>
    </xf>
    <xf numFmtId="164" fontId="17" fillId="2" borderId="48" xfId="0" applyFont="1" applyFill="1" applyBorder="1" applyAlignment="1">
      <alignment vertical="center"/>
    </xf>
    <xf numFmtId="164" fontId="17" fillId="2" borderId="49" xfId="0" applyFont="1" applyFill="1" applyBorder="1" applyAlignment="1">
      <alignment vertical="center"/>
    </xf>
    <xf numFmtId="164" fontId="17" fillId="2" borderId="1" xfId="0" applyFont="1" applyFill="1" applyBorder="1" applyAlignment="1">
      <alignment vertical="center"/>
    </xf>
    <xf numFmtId="164" fontId="17" fillId="2" borderId="50" xfId="0" applyFont="1" applyFill="1" applyBorder="1" applyAlignment="1">
      <alignment vertical="center"/>
    </xf>
    <xf numFmtId="164" fontId="17" fillId="2" borderId="51" xfId="0" applyFont="1" applyFill="1" applyBorder="1" applyAlignment="1">
      <alignment vertical="center"/>
    </xf>
    <xf numFmtId="164" fontId="16" fillId="0" borderId="52" xfId="0" applyFont="1" applyBorder="1" applyAlignment="1">
      <alignment horizontal="center"/>
    </xf>
    <xf numFmtId="164" fontId="16" fillId="0" borderId="43" xfId="0" applyFont="1" applyBorder="1" applyAlignment="1">
      <alignment horizontal="center"/>
    </xf>
    <xf numFmtId="164" fontId="16" fillId="0" borderId="10" xfId="0" applyFont="1" applyBorder="1" applyAlignment="1">
      <alignment/>
    </xf>
    <xf numFmtId="164" fontId="16" fillId="0" borderId="11" xfId="0" applyFont="1" applyBorder="1" applyAlignment="1">
      <alignment/>
    </xf>
    <xf numFmtId="164" fontId="16" fillId="0" borderId="12" xfId="0" applyFont="1" applyBorder="1" applyAlignment="1">
      <alignment/>
    </xf>
    <xf numFmtId="164" fontId="16" fillId="0" borderId="46" xfId="0" applyFont="1" applyBorder="1" applyAlignment="1">
      <alignment horizontal="center"/>
    </xf>
    <xf numFmtId="164" fontId="16" fillId="0" borderId="46" xfId="0" applyFont="1" applyBorder="1" applyAlignment="1">
      <alignment/>
    </xf>
    <xf numFmtId="164" fontId="16" fillId="0" borderId="47" xfId="0" applyFont="1" applyBorder="1" applyAlignment="1">
      <alignment/>
    </xf>
    <xf numFmtId="164" fontId="0" fillId="5" borderId="46" xfId="0" applyFill="1" applyBorder="1" applyAlignment="1">
      <alignment/>
    </xf>
    <xf numFmtId="164" fontId="0" fillId="5" borderId="0" xfId="0" applyFill="1" applyBorder="1" applyAlignment="1">
      <alignment/>
    </xf>
    <xf numFmtId="164" fontId="0" fillId="5" borderId="47" xfId="0" applyFill="1" applyBorder="1" applyAlignment="1">
      <alignment/>
    </xf>
    <xf numFmtId="164" fontId="0" fillId="0" borderId="46" xfId="0" applyBorder="1" applyAlignment="1">
      <alignment/>
    </xf>
    <xf numFmtId="164" fontId="0" fillId="0" borderId="47" xfId="0" applyBorder="1" applyAlignment="1">
      <alignment/>
    </xf>
    <xf numFmtId="164" fontId="0" fillId="2" borderId="0" xfId="0" applyFill="1" applyBorder="1" applyAlignment="1">
      <alignment/>
    </xf>
    <xf numFmtId="164" fontId="16" fillId="0" borderId="48" xfId="0" applyFont="1" applyBorder="1" applyAlignment="1">
      <alignment/>
    </xf>
    <xf numFmtId="164" fontId="0" fillId="0" borderId="48" xfId="0" applyBorder="1" applyAlignment="1">
      <alignment/>
    </xf>
    <xf numFmtId="164" fontId="0" fillId="5" borderId="1" xfId="0" applyFill="1" applyBorder="1" applyAlignment="1">
      <alignment/>
    </xf>
    <xf numFmtId="164" fontId="0" fillId="5" borderId="51" xfId="0" applyFill="1" applyBorder="1" applyAlignment="1">
      <alignment/>
    </xf>
    <xf numFmtId="164" fontId="16" fillId="5" borderId="3" xfId="0" applyFont="1" applyFill="1" applyBorder="1" applyAlignment="1">
      <alignment horizontal="center"/>
    </xf>
    <xf numFmtId="164" fontId="16" fillId="2" borderId="0" xfId="0" applyFont="1" applyFill="1" applyBorder="1" applyAlignment="1">
      <alignment horizontal="center"/>
    </xf>
    <xf numFmtId="164" fontId="0" fillId="0" borderId="3" xfId="0" applyFont="1" applyBorder="1" applyAlignment="1">
      <alignment horizontal="left"/>
    </xf>
    <xf numFmtId="165" fontId="0" fillId="0" borderId="3" xfId="0" applyNumberFormat="1" applyBorder="1" applyAlignment="1">
      <alignment/>
    </xf>
    <xf numFmtId="165" fontId="16" fillId="0" borderId="3" xfId="0" applyNumberFormat="1" applyFont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0" fillId="0" borderId="3" xfId="0" applyFont="1" applyBorder="1" applyAlignment="1">
      <alignment/>
    </xf>
    <xf numFmtId="165" fontId="6" fillId="2" borderId="3" xfId="17" applyFont="1" applyFill="1" applyBorder="1" applyAlignment="1" applyProtection="1">
      <alignment horizontal="center" vertical="center"/>
      <protection/>
    </xf>
    <xf numFmtId="164" fontId="16" fillId="0" borderId="53" xfId="0" applyFont="1" applyBorder="1" applyAlignment="1">
      <alignment horizontal="center" vertical="center"/>
    </xf>
    <xf numFmtId="164" fontId="16" fillId="0" borderId="16" xfId="0" applyFont="1" applyBorder="1" applyAlignment="1">
      <alignment horizontal="center" vertical="center"/>
    </xf>
    <xf numFmtId="164" fontId="16" fillId="0" borderId="4" xfId="0" applyFont="1" applyBorder="1" applyAlignment="1">
      <alignment horizontal="right" vertical="center"/>
    </xf>
    <xf numFmtId="164" fontId="16" fillId="0" borderId="5" xfId="0" applyFont="1" applyBorder="1" applyAlignment="1">
      <alignment horizontal="right" vertical="center"/>
    </xf>
    <xf numFmtId="164" fontId="16" fillId="0" borderId="6" xfId="0" applyFont="1" applyBorder="1" applyAlignment="1">
      <alignment horizontal="right" vertical="center"/>
    </xf>
    <xf numFmtId="164" fontId="16" fillId="0" borderId="22" xfId="0" applyFont="1" applyBorder="1" applyAlignment="1">
      <alignment vertical="center"/>
    </xf>
    <xf numFmtId="164" fontId="16" fillId="0" borderId="25" xfId="0" applyFont="1" applyBorder="1" applyAlignment="1">
      <alignment vertical="center"/>
    </xf>
    <xf numFmtId="164" fontId="0" fillId="5" borderId="22" xfId="0" applyFont="1" applyFill="1" applyBorder="1" applyAlignment="1">
      <alignment vertical="center"/>
    </xf>
    <xf numFmtId="164" fontId="0" fillId="5" borderId="0" xfId="0" applyFont="1" applyFill="1" applyAlignment="1">
      <alignment vertical="center"/>
    </xf>
    <xf numFmtId="164" fontId="0" fillId="5" borderId="25" xfId="0" applyFont="1" applyFill="1" applyBorder="1" applyAlignment="1">
      <alignment vertical="center"/>
    </xf>
    <xf numFmtId="164" fontId="0" fillId="0" borderId="22" xfId="0" applyFont="1" applyBorder="1" applyAlignment="1">
      <alignment vertical="center"/>
    </xf>
    <xf numFmtId="164" fontId="0" fillId="0" borderId="25" xfId="0" applyFont="1" applyBorder="1" applyAlignment="1">
      <alignment vertical="center"/>
    </xf>
    <xf numFmtId="164" fontId="19" fillId="0" borderId="53" xfId="0" applyFont="1" applyBorder="1" applyAlignment="1">
      <alignment/>
    </xf>
    <xf numFmtId="164" fontId="16" fillId="0" borderId="0" xfId="0" applyFont="1" applyAlignment="1">
      <alignment/>
    </xf>
    <xf numFmtId="164" fontId="0" fillId="2" borderId="25" xfId="0" applyFont="1" applyFill="1" applyBorder="1" applyAlignment="1">
      <alignment vertical="center"/>
    </xf>
    <xf numFmtId="164" fontId="19" fillId="0" borderId="54" xfId="0" applyFont="1" applyBorder="1" applyAlignment="1">
      <alignment/>
    </xf>
    <xf numFmtId="164" fontId="19" fillId="2" borderId="0" xfId="0" applyFont="1" applyFill="1" applyAlignment="1">
      <alignment/>
    </xf>
    <xf numFmtId="164" fontId="16" fillId="0" borderId="26" xfId="0" applyFont="1" applyBorder="1" applyAlignment="1">
      <alignment vertical="center"/>
    </xf>
    <xf numFmtId="164" fontId="0" fillId="0" borderId="26" xfId="0" applyFont="1" applyBorder="1" applyAlignment="1">
      <alignment vertical="center"/>
    </xf>
    <xf numFmtId="164" fontId="0" fillId="5" borderId="14" xfId="0" applyFont="1" applyFill="1" applyBorder="1" applyAlignment="1">
      <alignment vertical="center"/>
    </xf>
    <xf numFmtId="164" fontId="0" fillId="5" borderId="15" xfId="0" applyFon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  <cellStyle name="Normal 5" xfId="21"/>
    <cellStyle name="Normal 5 2" xfId="22"/>
    <cellStyle name="Normal_Planilha - Rede Coletrora 44 Casa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0</xdr:col>
      <xdr:colOff>295275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61950"/>
          <a:ext cx="381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628650</xdr:colOff>
      <xdr:row>1</xdr:row>
      <xdr:rowOff>19050</xdr:rowOff>
    </xdr:from>
    <xdr:to>
      <xdr:col>7</xdr:col>
      <xdr:colOff>295275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190500"/>
          <a:ext cx="45243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2</xdr:row>
      <xdr:rowOff>95250</xdr:rowOff>
    </xdr:from>
    <xdr:to>
      <xdr:col>1</xdr:col>
      <xdr:colOff>238125</xdr:colOff>
      <xdr:row>5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38150"/>
          <a:ext cx="4476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0</xdr:col>
      <xdr:colOff>390525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905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142875</xdr:rowOff>
    </xdr:from>
    <xdr:to>
      <xdr:col>4</xdr:col>
      <xdr:colOff>219075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42875"/>
          <a:ext cx="32575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GridLines="0" tabSelected="1" workbookViewId="0" topLeftCell="A1">
      <selection activeCell="B3" sqref="B3"/>
    </sheetView>
  </sheetViews>
  <sheetFormatPr defaultColWidth="9.140625" defaultRowHeight="12.75" customHeight="1"/>
  <cols>
    <col min="1" max="1" width="4.421875" style="1" customWidth="1"/>
    <col min="2" max="2" width="13.140625" style="1" customWidth="1"/>
    <col min="3" max="3" width="25.421875" style="2" customWidth="1"/>
    <col min="4" max="4" width="9.28125" style="1" customWidth="1"/>
    <col min="5" max="5" width="10.140625" style="3" customWidth="1"/>
    <col min="6" max="6" width="13.8515625" style="4" customWidth="1"/>
    <col min="7" max="7" width="14.140625" style="5" customWidth="1"/>
    <col min="8" max="8" width="34.140625" style="6" customWidth="1"/>
    <col min="9" max="9" width="12.7109375" style="7" customWidth="1"/>
    <col min="10" max="10" width="9.00390625" style="7" customWidth="1"/>
    <col min="11" max="16384" width="9.140625" style="7" customWidth="1"/>
  </cols>
  <sheetData>
    <row r="1" spans="1:9" s="14" customFormat="1" ht="13.5" customHeight="1">
      <c r="A1" s="8"/>
      <c r="B1" s="8"/>
      <c r="C1" s="9"/>
      <c r="D1" s="8"/>
      <c r="E1" s="10"/>
      <c r="F1" s="11"/>
      <c r="G1" s="11"/>
      <c r="H1" s="12"/>
      <c r="I1" s="13"/>
    </row>
    <row r="2" spans="1:9" s="14" customFormat="1" ht="13.5" customHeight="1">
      <c r="A2" s="8"/>
      <c r="B2" s="8"/>
      <c r="C2" s="9"/>
      <c r="D2" s="8"/>
      <c r="E2" s="10"/>
      <c r="F2" s="11"/>
      <c r="G2" s="11"/>
      <c r="H2" s="12"/>
      <c r="I2" s="13"/>
    </row>
    <row r="3" spans="1:8" ht="12.75" customHeight="1">
      <c r="A3" s="15"/>
      <c r="B3" s="16"/>
      <c r="C3" s="17"/>
      <c r="D3" s="18"/>
      <c r="E3" s="19"/>
      <c r="F3" s="20"/>
      <c r="G3" s="20"/>
      <c r="H3" s="21"/>
    </row>
    <row r="4" spans="1:8" ht="12.75" customHeight="1">
      <c r="A4" s="15"/>
      <c r="B4" s="16"/>
      <c r="C4" s="17"/>
      <c r="D4" s="18"/>
      <c r="E4" s="22"/>
      <c r="F4" s="11"/>
      <c r="G4" s="23"/>
      <c r="H4" s="24"/>
    </row>
    <row r="5" spans="1:8" ht="12.75" customHeight="1">
      <c r="A5" s="15"/>
      <c r="B5" s="16"/>
      <c r="C5" s="17"/>
      <c r="D5" s="18"/>
      <c r="E5" s="19"/>
      <c r="F5" s="20"/>
      <c r="G5" s="23"/>
      <c r="H5" s="24"/>
    </row>
    <row r="6" spans="1:8" ht="12.75" customHeight="1">
      <c r="A6" s="15"/>
      <c r="B6" s="16"/>
      <c r="C6" s="17"/>
      <c r="D6" s="18"/>
      <c r="E6" s="20"/>
      <c r="F6" s="20"/>
      <c r="G6" s="20"/>
      <c r="H6" s="25"/>
    </row>
    <row r="7" spans="1:8" ht="12.75" customHeight="1">
      <c r="A7" s="15"/>
      <c r="B7" s="16"/>
      <c r="C7" s="17"/>
      <c r="D7" s="18"/>
      <c r="E7" s="19"/>
      <c r="F7" s="20"/>
      <c r="G7" s="11"/>
      <c r="H7" s="26"/>
    </row>
    <row r="8" spans="1:8" ht="12.75" customHeight="1">
      <c r="A8" s="27" t="s">
        <v>0</v>
      </c>
      <c r="B8" s="27"/>
      <c r="C8" s="27"/>
      <c r="D8" s="27"/>
      <c r="E8" s="27"/>
      <c r="F8" s="27"/>
      <c r="G8" s="27"/>
      <c r="H8" s="28"/>
    </row>
    <row r="9" spans="1:8" ht="12.75" customHeight="1">
      <c r="A9" s="27"/>
      <c r="B9" s="27"/>
      <c r="C9" s="27"/>
      <c r="D9" s="27"/>
      <c r="E9" s="27"/>
      <c r="F9" s="27"/>
      <c r="G9" s="27"/>
      <c r="H9" s="28"/>
    </row>
    <row r="10" spans="1:8" ht="12.75" customHeight="1">
      <c r="A10" s="8"/>
      <c r="B10" s="8"/>
      <c r="C10" s="29" t="s">
        <v>1</v>
      </c>
      <c r="D10" s="29"/>
      <c r="E10" s="29"/>
      <c r="F10" s="29"/>
      <c r="G10" s="29"/>
      <c r="H10" s="28"/>
    </row>
    <row r="11" spans="1:8" ht="12.75" customHeight="1">
      <c r="A11" s="30" t="s">
        <v>2</v>
      </c>
      <c r="B11" s="30" t="s">
        <v>3</v>
      </c>
      <c r="C11" s="31" t="s">
        <v>4</v>
      </c>
      <c r="D11" s="30" t="s">
        <v>5</v>
      </c>
      <c r="E11" s="32" t="s">
        <v>6</v>
      </c>
      <c r="F11" s="33" t="s">
        <v>7</v>
      </c>
      <c r="G11" s="34" t="s">
        <v>8</v>
      </c>
      <c r="H11" s="35" t="s">
        <v>9</v>
      </c>
    </row>
    <row r="12" spans="1:8" ht="12.75" customHeight="1">
      <c r="A12" s="36" t="s">
        <v>10</v>
      </c>
      <c r="B12" s="37"/>
      <c r="C12" s="38" t="s">
        <v>11</v>
      </c>
      <c r="D12" s="39"/>
      <c r="E12" s="39"/>
      <c r="F12" s="39"/>
      <c r="G12" s="40">
        <f>SUM(G13:G18)</f>
        <v>591.13</v>
      </c>
      <c r="H12" s="41"/>
    </row>
    <row r="13" spans="1:8" ht="60" customHeight="1">
      <c r="A13" s="42" t="s">
        <v>12</v>
      </c>
      <c r="B13" s="43" t="s">
        <v>13</v>
      </c>
      <c r="C13" s="44" t="s">
        <v>14</v>
      </c>
      <c r="D13" s="45" t="s">
        <v>15</v>
      </c>
      <c r="E13" s="46">
        <v>4</v>
      </c>
      <c r="F13" s="25">
        <v>19.8</v>
      </c>
      <c r="G13" s="47">
        <f aca="true" t="shared" si="0" ref="G13:G16">ROUND(E13*F13,2)</f>
        <v>79.2</v>
      </c>
      <c r="H13" s="48" t="s">
        <v>16</v>
      </c>
    </row>
    <row r="14" spans="1:8" ht="96" customHeight="1">
      <c r="A14" s="42" t="s">
        <v>17</v>
      </c>
      <c r="B14" s="49" t="s">
        <v>18</v>
      </c>
      <c r="C14" s="50" t="s">
        <v>19</v>
      </c>
      <c r="D14" s="51" t="s">
        <v>20</v>
      </c>
      <c r="E14" s="52">
        <f>1*1*3*1</f>
        <v>3</v>
      </c>
      <c r="F14" s="25">
        <v>47.62</v>
      </c>
      <c r="G14" s="47">
        <f t="shared" si="0"/>
        <v>142.86</v>
      </c>
      <c r="H14" s="53" t="s">
        <v>21</v>
      </c>
    </row>
    <row r="15" spans="1:8" ht="72" customHeight="1">
      <c r="A15" s="42" t="s">
        <v>22</v>
      </c>
      <c r="B15" s="54" t="s">
        <v>23</v>
      </c>
      <c r="C15" s="55" t="s">
        <v>24</v>
      </c>
      <c r="D15" s="56" t="s">
        <v>20</v>
      </c>
      <c r="E15" s="52">
        <f>E14*0.8</f>
        <v>2.4000000000000004</v>
      </c>
      <c r="F15" s="25">
        <v>29.41</v>
      </c>
      <c r="G15" s="47">
        <f t="shared" si="0"/>
        <v>70.58</v>
      </c>
      <c r="H15" s="48" t="s">
        <v>25</v>
      </c>
    </row>
    <row r="16" spans="1:8" ht="96" customHeight="1">
      <c r="A16" s="42" t="s">
        <v>26</v>
      </c>
      <c r="B16" s="43" t="s">
        <v>27</v>
      </c>
      <c r="C16" s="44" t="s">
        <v>28</v>
      </c>
      <c r="D16" s="45" t="s">
        <v>29</v>
      </c>
      <c r="E16" s="52">
        <v>3</v>
      </c>
      <c r="F16" s="25">
        <v>19.05</v>
      </c>
      <c r="G16" s="47">
        <f t="shared" si="0"/>
        <v>57.15</v>
      </c>
      <c r="H16" s="53" t="s">
        <v>30</v>
      </c>
    </row>
    <row r="17" spans="1:8" ht="60" customHeight="1">
      <c r="A17" s="42" t="s">
        <v>31</v>
      </c>
      <c r="B17" s="43" t="s">
        <v>32</v>
      </c>
      <c r="C17" s="44" t="s">
        <v>33</v>
      </c>
      <c r="D17" s="45" t="s">
        <v>20</v>
      </c>
      <c r="E17" s="52">
        <f>(4.19*3*0.15)+(5.45*1*0.15)</f>
        <v>2.703</v>
      </c>
      <c r="F17" s="25">
        <v>71.73</v>
      </c>
      <c r="G17" s="47">
        <v>193.67</v>
      </c>
      <c r="H17" s="48" t="s">
        <v>34</v>
      </c>
    </row>
    <row r="18" spans="1:8" ht="108" customHeight="1">
      <c r="A18" s="42" t="s">
        <v>35</v>
      </c>
      <c r="B18" s="43" t="s">
        <v>36</v>
      </c>
      <c r="C18" s="44" t="s">
        <v>37</v>
      </c>
      <c r="D18" s="45" t="s">
        <v>20</v>
      </c>
      <c r="E18" s="52">
        <f>1.5*0.8*0.15</f>
        <v>0.18000000000000002</v>
      </c>
      <c r="F18" s="25">
        <v>264.86</v>
      </c>
      <c r="G18" s="47">
        <f>ROUND(E18*F18,2)</f>
        <v>47.67</v>
      </c>
      <c r="H18" s="48" t="s">
        <v>38</v>
      </c>
    </row>
    <row r="19" spans="1:8" ht="12.75" customHeight="1">
      <c r="A19" s="57"/>
      <c r="B19" s="58"/>
      <c r="C19" s="59"/>
      <c r="D19" s="60"/>
      <c r="E19" s="61"/>
      <c r="H19" s="62"/>
    </row>
    <row r="20" spans="1:8" ht="12.75" customHeight="1">
      <c r="A20" s="36" t="s">
        <v>39</v>
      </c>
      <c r="B20" s="63"/>
      <c r="C20" s="38" t="s">
        <v>40</v>
      </c>
      <c r="D20" s="64"/>
      <c r="E20" s="64"/>
      <c r="F20" s="65"/>
      <c r="G20" s="40">
        <f>SUM(G21:G28)</f>
        <v>4219.629999999999</v>
      </c>
      <c r="H20" s="66"/>
    </row>
    <row r="21" spans="1:8" ht="84" customHeight="1">
      <c r="A21" s="42" t="s">
        <v>41</v>
      </c>
      <c r="B21" s="43" t="s">
        <v>42</v>
      </c>
      <c r="C21" s="44" t="s">
        <v>43</v>
      </c>
      <c r="D21" s="45" t="s">
        <v>15</v>
      </c>
      <c r="E21" s="46">
        <v>1</v>
      </c>
      <c r="F21" s="67">
        <v>225.09</v>
      </c>
      <c r="G21" s="47">
        <f aca="true" t="shared" si="1" ref="G21:G28">ROUND(E21*F21,2)</f>
        <v>225.09</v>
      </c>
      <c r="H21" s="68" t="s">
        <v>44</v>
      </c>
    </row>
    <row r="22" spans="1:8" ht="84" customHeight="1">
      <c r="A22" s="42" t="s">
        <v>45</v>
      </c>
      <c r="B22" s="69" t="s">
        <v>46</v>
      </c>
      <c r="C22" s="70" t="s">
        <v>47</v>
      </c>
      <c r="D22" s="45" t="s">
        <v>15</v>
      </c>
      <c r="E22" s="46">
        <v>2</v>
      </c>
      <c r="F22" s="67">
        <v>618.95</v>
      </c>
      <c r="G22" s="47">
        <f t="shared" si="1"/>
        <v>1237.9</v>
      </c>
      <c r="H22" s="68" t="s">
        <v>48</v>
      </c>
    </row>
    <row r="23" spans="1:8" ht="60" customHeight="1">
      <c r="A23" s="42" t="s">
        <v>49</v>
      </c>
      <c r="B23" s="71" t="s">
        <v>50</v>
      </c>
      <c r="C23" s="72" t="s">
        <v>51</v>
      </c>
      <c r="D23" s="73" t="s">
        <v>29</v>
      </c>
      <c r="E23" s="61">
        <f>(0.5*0.4)+(0.4*0.5)+(0.1*0.5)</f>
        <v>0.45</v>
      </c>
      <c r="F23" s="4">
        <v>113.5</v>
      </c>
      <c r="G23" s="47">
        <f t="shared" si="1"/>
        <v>51.08</v>
      </c>
      <c r="H23" s="74" t="s">
        <v>52</v>
      </c>
    </row>
    <row r="24" spans="1:8" ht="240" customHeight="1">
      <c r="A24" s="42" t="s">
        <v>53</v>
      </c>
      <c r="B24" s="69" t="s">
        <v>54</v>
      </c>
      <c r="C24" s="70" t="s">
        <v>55</v>
      </c>
      <c r="D24" s="75" t="s">
        <v>15</v>
      </c>
      <c r="E24" s="61">
        <v>1</v>
      </c>
      <c r="F24" s="4">
        <v>241.28</v>
      </c>
      <c r="G24" s="47">
        <f t="shared" si="1"/>
        <v>241.28</v>
      </c>
      <c r="H24" s="74" t="s">
        <v>56</v>
      </c>
    </row>
    <row r="25" spans="1:8" ht="168" customHeight="1">
      <c r="A25" s="42" t="s">
        <v>57</v>
      </c>
      <c r="B25" s="43" t="s">
        <v>58</v>
      </c>
      <c r="C25" s="44" t="s">
        <v>59</v>
      </c>
      <c r="D25" s="45" t="s">
        <v>15</v>
      </c>
      <c r="E25" s="51">
        <f>0.8*0.8</f>
        <v>0.6400000000000001</v>
      </c>
      <c r="F25" s="4">
        <v>237.33</v>
      </c>
      <c r="G25" s="47">
        <f t="shared" si="1"/>
        <v>151.89</v>
      </c>
      <c r="H25" s="74" t="s">
        <v>60</v>
      </c>
    </row>
    <row r="26" spans="1:8" ht="84" customHeight="1">
      <c r="A26" s="42" t="s">
        <v>61</v>
      </c>
      <c r="B26" s="43" t="s">
        <v>62</v>
      </c>
      <c r="C26" s="44" t="s">
        <v>63</v>
      </c>
      <c r="D26" s="45" t="s">
        <v>29</v>
      </c>
      <c r="E26" s="51">
        <f>2.3*1.6</f>
        <v>3.6799999999999997</v>
      </c>
      <c r="F26" s="4">
        <v>508.61</v>
      </c>
      <c r="G26" s="47">
        <f t="shared" si="1"/>
        <v>1871.68</v>
      </c>
      <c r="H26" s="74" t="s">
        <v>64</v>
      </c>
    </row>
    <row r="27" spans="1:8" ht="168" customHeight="1">
      <c r="A27" s="42" t="s">
        <v>65</v>
      </c>
      <c r="B27" s="69" t="s">
        <v>66</v>
      </c>
      <c r="C27" s="70" t="s">
        <v>67</v>
      </c>
      <c r="D27" s="75" t="s">
        <v>15</v>
      </c>
      <c r="E27" s="76">
        <v>2</v>
      </c>
      <c r="F27" s="4">
        <v>162.12</v>
      </c>
      <c r="G27" s="47">
        <f t="shared" si="1"/>
        <v>324.24</v>
      </c>
      <c r="H27" s="74" t="s">
        <v>68</v>
      </c>
    </row>
    <row r="28" spans="1:8" ht="168" customHeight="1">
      <c r="A28" s="42" t="s">
        <v>69</v>
      </c>
      <c r="B28" s="43" t="s">
        <v>70</v>
      </c>
      <c r="C28" s="44" t="s">
        <v>71</v>
      </c>
      <c r="D28" s="45" t="s">
        <v>15</v>
      </c>
      <c r="E28" s="76">
        <v>1</v>
      </c>
      <c r="F28" s="4">
        <v>116.47</v>
      </c>
      <c r="G28" s="47">
        <f t="shared" si="1"/>
        <v>116.47</v>
      </c>
      <c r="H28" s="74" t="s">
        <v>72</v>
      </c>
    </row>
    <row r="29" spans="1:8" ht="12.75" customHeight="1">
      <c r="A29" s="42"/>
      <c r="B29" s="77"/>
      <c r="C29" s="78"/>
      <c r="D29" s="60"/>
      <c r="E29" s="51"/>
      <c r="H29" s="74"/>
    </row>
    <row r="30" spans="1:8" ht="12.75" customHeight="1">
      <c r="A30" s="36" t="s">
        <v>73</v>
      </c>
      <c r="B30" s="37"/>
      <c r="C30" s="38" t="s">
        <v>74</v>
      </c>
      <c r="D30" s="39"/>
      <c r="E30" s="39"/>
      <c r="F30" s="65"/>
      <c r="G30" s="40">
        <f>SUM(G32:G38)</f>
        <v>4512.719999999999</v>
      </c>
      <c r="H30" s="12"/>
    </row>
    <row r="31" spans="1:8" ht="12.75" customHeight="1">
      <c r="A31" s="42"/>
      <c r="B31" s="43"/>
      <c r="C31" s="44"/>
      <c r="D31" s="45"/>
      <c r="E31" s="46"/>
      <c r="F31" s="25"/>
      <c r="G31" s="4"/>
      <c r="H31" s="62"/>
    </row>
    <row r="32" spans="1:8" ht="96" customHeight="1">
      <c r="A32" s="79" t="s">
        <v>75</v>
      </c>
      <c r="B32" s="43" t="s">
        <v>76</v>
      </c>
      <c r="C32" s="44" t="s">
        <v>77</v>
      </c>
      <c r="D32" s="45" t="s">
        <v>29</v>
      </c>
      <c r="E32" s="80">
        <f>1.8*2.21</f>
        <v>3.978</v>
      </c>
      <c r="F32" s="25">
        <v>128.54</v>
      </c>
      <c r="G32" s="4">
        <v>511.59</v>
      </c>
      <c r="H32" s="62" t="s">
        <v>78</v>
      </c>
    </row>
    <row r="33" spans="1:8" ht="180" customHeight="1">
      <c r="A33" s="79" t="s">
        <v>79</v>
      </c>
      <c r="B33" s="81" t="s">
        <v>80</v>
      </c>
      <c r="C33" s="72" t="s">
        <v>81</v>
      </c>
      <c r="D33" s="73" t="s">
        <v>29</v>
      </c>
      <c r="E33" s="51">
        <f>3.09+18.44</f>
        <v>21.53</v>
      </c>
      <c r="F33" s="25">
        <v>62.08</v>
      </c>
      <c r="G33" s="4">
        <f aca="true" t="shared" si="2" ref="G33:G34">ROUND(E33*F33,2)</f>
        <v>1336.58</v>
      </c>
      <c r="H33" s="62" t="s">
        <v>82</v>
      </c>
    </row>
    <row r="34" spans="1:8" ht="60" customHeight="1">
      <c r="A34" s="79" t="s">
        <v>83</v>
      </c>
      <c r="B34" s="81" t="s">
        <v>84</v>
      </c>
      <c r="C34" s="72" t="s">
        <v>85</v>
      </c>
      <c r="D34" s="73" t="s">
        <v>86</v>
      </c>
      <c r="E34" s="51">
        <f>1.4+1.4+2.1+(3.39*2)+(5.59*2)-(0.8+0.7+0.8)</f>
        <v>20.56</v>
      </c>
      <c r="F34" s="25">
        <v>29.59</v>
      </c>
      <c r="G34" s="4">
        <f t="shared" si="2"/>
        <v>608.37</v>
      </c>
      <c r="H34" s="62" t="s">
        <v>87</v>
      </c>
    </row>
    <row r="35" spans="1:8" ht="120" customHeight="1">
      <c r="A35" s="79" t="s">
        <v>88</v>
      </c>
      <c r="B35" s="43" t="s">
        <v>89</v>
      </c>
      <c r="C35" s="44" t="s">
        <v>90</v>
      </c>
      <c r="D35" s="45" t="s">
        <v>29</v>
      </c>
      <c r="E35" s="46">
        <f>(1.55+1.55+3.23)*3+(2.51*4.47)+(3.54*5.23)-(2.3*1.6)-(0.8*2.1*2)</f>
        <v>41.6839</v>
      </c>
      <c r="F35" s="25">
        <v>27.25</v>
      </c>
      <c r="G35" s="4">
        <v>1135.78</v>
      </c>
      <c r="H35" s="62" t="s">
        <v>91</v>
      </c>
    </row>
    <row r="36" spans="1:8" ht="144" customHeight="1">
      <c r="A36" s="79" t="s">
        <v>92</v>
      </c>
      <c r="B36" s="43" t="s">
        <v>93</v>
      </c>
      <c r="C36" s="44" t="s">
        <v>94</v>
      </c>
      <c r="D36" s="45" t="s">
        <v>29</v>
      </c>
      <c r="E36" s="51">
        <f>E37</f>
        <v>28.330000000000005</v>
      </c>
      <c r="F36" s="25">
        <v>23.08</v>
      </c>
      <c r="G36" s="4">
        <f aca="true" t="shared" si="3" ref="G36:G38">ROUND(E36*F36,2)</f>
        <v>653.86</v>
      </c>
      <c r="H36" s="74" t="s">
        <v>95</v>
      </c>
    </row>
    <row r="37" spans="1:8" ht="72" customHeight="1">
      <c r="A37" s="79" t="s">
        <v>96</v>
      </c>
      <c r="B37" s="43" t="s">
        <v>97</v>
      </c>
      <c r="C37" s="44" t="s">
        <v>98</v>
      </c>
      <c r="D37" s="82" t="s">
        <v>29</v>
      </c>
      <c r="E37" s="51">
        <f>(1.4+1.4+2.21+3.08+3.39+0.8)*3-(0.8*2.1*2)-(0.7*2.1)-(2.3*1.6)</f>
        <v>28.330000000000005</v>
      </c>
      <c r="F37" s="25">
        <v>5.09</v>
      </c>
      <c r="G37" s="4">
        <f t="shared" si="3"/>
        <v>144.2</v>
      </c>
      <c r="H37" s="74" t="s">
        <v>95</v>
      </c>
    </row>
    <row r="38" spans="1:8" ht="60" customHeight="1">
      <c r="A38" s="79" t="s">
        <v>99</v>
      </c>
      <c r="B38" s="81" t="s">
        <v>100</v>
      </c>
      <c r="C38" s="44" t="s">
        <v>101</v>
      </c>
      <c r="D38" s="83" t="s">
        <v>86</v>
      </c>
      <c r="E38" s="51">
        <f>0.7+(0.8*2)</f>
        <v>2.3000000000000003</v>
      </c>
      <c r="F38" s="25">
        <v>53.19</v>
      </c>
      <c r="G38" s="4">
        <f t="shared" si="3"/>
        <v>122.34</v>
      </c>
      <c r="H38" s="62" t="s">
        <v>102</v>
      </c>
    </row>
    <row r="39" spans="1:8" ht="12.75" customHeight="1">
      <c r="A39" s="42"/>
      <c r="B39" s="58"/>
      <c r="C39" s="59"/>
      <c r="D39" s="60"/>
      <c r="E39" s="46"/>
      <c r="F39" s="25"/>
      <c r="G39" s="4"/>
      <c r="H39" s="62"/>
    </row>
    <row r="40" spans="1:8" ht="12.75" customHeight="1">
      <c r="A40" s="36" t="s">
        <v>103</v>
      </c>
      <c r="B40" s="37"/>
      <c r="C40" s="38" t="s">
        <v>104</v>
      </c>
      <c r="D40" s="39"/>
      <c r="E40" s="39"/>
      <c r="F40" s="65"/>
      <c r="G40" s="84">
        <f>SUM(G41:G42)</f>
        <v>2374.53</v>
      </c>
      <c r="H40" s="62"/>
    </row>
    <row r="41" spans="1:8" ht="132" customHeight="1">
      <c r="A41" s="42" t="s">
        <v>105</v>
      </c>
      <c r="B41" s="82" t="s">
        <v>106</v>
      </c>
      <c r="C41" s="85" t="s">
        <v>107</v>
      </c>
      <c r="D41" s="86" t="s">
        <v>29</v>
      </c>
      <c r="E41" s="76">
        <f>(1.55+1.55+3.23+0.8)*3+(2.51*4.47)+(3.54*5.23)-(0.8*2.1*2)-(0.7*2.1)-(2.3*1.6)</f>
        <v>42.6139</v>
      </c>
      <c r="F41" s="4">
        <v>51.89</v>
      </c>
      <c r="G41" s="5">
        <v>2211.03</v>
      </c>
      <c r="H41" s="74" t="s">
        <v>108</v>
      </c>
    </row>
    <row r="42" spans="1:8" ht="60" customHeight="1">
      <c r="A42" s="42" t="s">
        <v>109</v>
      </c>
      <c r="B42" s="43" t="s">
        <v>110</v>
      </c>
      <c r="C42" s="44" t="s">
        <v>111</v>
      </c>
      <c r="D42" s="45" t="s">
        <v>20</v>
      </c>
      <c r="E42" s="87">
        <f>(0.7+0.2+0.8+0.8+0.2+0.2+3.06)*0.1*0.1</f>
        <v>0.059600000000000014</v>
      </c>
      <c r="F42" s="4">
        <v>1635.02</v>
      </c>
      <c r="G42" s="5">
        <v>163.5</v>
      </c>
      <c r="H42" s="74" t="s">
        <v>112</v>
      </c>
    </row>
    <row r="43" spans="1:8" ht="12.75" customHeight="1">
      <c r="A43" s="42"/>
      <c r="B43" s="77"/>
      <c r="C43" s="78"/>
      <c r="D43" s="88"/>
      <c r="E43" s="56"/>
      <c r="H43" s="74"/>
    </row>
    <row r="44" spans="1:8" ht="12.75" customHeight="1">
      <c r="A44" s="36" t="s">
        <v>113</v>
      </c>
      <c r="B44" s="37"/>
      <c r="C44" s="38" t="s">
        <v>114</v>
      </c>
      <c r="D44" s="39"/>
      <c r="E44" s="39"/>
      <c r="F44" s="65"/>
      <c r="G44" s="89">
        <f>SUM(G45:G54)</f>
        <v>1608.8600000000004</v>
      </c>
      <c r="H44" s="74"/>
    </row>
    <row r="45" spans="1:8" ht="120" customHeight="1">
      <c r="A45" s="45" t="s">
        <v>115</v>
      </c>
      <c r="B45" s="69" t="s">
        <v>116</v>
      </c>
      <c r="C45" s="70" t="s">
        <v>117</v>
      </c>
      <c r="D45" s="75" t="s">
        <v>29</v>
      </c>
      <c r="E45" s="51">
        <f>0.5*1</f>
        <v>0.5</v>
      </c>
      <c r="F45" s="25">
        <v>458.94</v>
      </c>
      <c r="G45" s="4">
        <f aca="true" t="shared" si="4" ref="G45:G54">ROUND(E45*F45,2)</f>
        <v>229.47</v>
      </c>
      <c r="H45" s="48" t="s">
        <v>118</v>
      </c>
    </row>
    <row r="46" spans="1:8" ht="96" customHeight="1">
      <c r="A46" s="45" t="s">
        <v>119</v>
      </c>
      <c r="B46" s="81" t="s">
        <v>120</v>
      </c>
      <c r="C46" s="72" t="s">
        <v>121</v>
      </c>
      <c r="D46" s="73" t="s">
        <v>15</v>
      </c>
      <c r="E46" s="76">
        <v>1</v>
      </c>
      <c r="F46" s="25">
        <v>230.18</v>
      </c>
      <c r="G46" s="4">
        <f t="shared" si="4"/>
        <v>230.18</v>
      </c>
      <c r="H46" s="48" t="s">
        <v>56</v>
      </c>
    </row>
    <row r="47" spans="1:8" ht="48" customHeight="1">
      <c r="A47" s="45" t="s">
        <v>122</v>
      </c>
      <c r="B47" s="43" t="s">
        <v>123</v>
      </c>
      <c r="C47" s="44" t="s">
        <v>124</v>
      </c>
      <c r="D47" s="45" t="s">
        <v>15</v>
      </c>
      <c r="E47" s="61">
        <v>1</v>
      </c>
      <c r="F47" s="4">
        <v>13.76</v>
      </c>
      <c r="G47" s="4">
        <f t="shared" si="4"/>
        <v>13.76</v>
      </c>
      <c r="H47" s="48" t="s">
        <v>56</v>
      </c>
    </row>
    <row r="48" spans="1:8" ht="132" customHeight="1">
      <c r="A48" s="45" t="s">
        <v>125</v>
      </c>
      <c r="B48" s="43" t="s">
        <v>126</v>
      </c>
      <c r="C48" s="44" t="s">
        <v>127</v>
      </c>
      <c r="D48" s="45" t="s">
        <v>15</v>
      </c>
      <c r="E48" s="61">
        <v>1</v>
      </c>
      <c r="F48" s="4">
        <v>110.68</v>
      </c>
      <c r="G48" s="4">
        <f t="shared" si="4"/>
        <v>110.68</v>
      </c>
      <c r="H48" s="48" t="s">
        <v>56</v>
      </c>
    </row>
    <row r="49" spans="1:8" ht="48" customHeight="1">
      <c r="A49" s="45" t="s">
        <v>128</v>
      </c>
      <c r="B49" s="43" t="s">
        <v>129</v>
      </c>
      <c r="C49" s="44" t="s">
        <v>130</v>
      </c>
      <c r="D49" s="45" t="s">
        <v>15</v>
      </c>
      <c r="E49" s="76">
        <v>1</v>
      </c>
      <c r="F49" s="4">
        <v>41.2</v>
      </c>
      <c r="G49" s="4">
        <f t="shared" si="4"/>
        <v>41.2</v>
      </c>
      <c r="H49" s="48" t="s">
        <v>56</v>
      </c>
    </row>
    <row r="50" spans="1:8" ht="60" customHeight="1">
      <c r="A50" s="45" t="s">
        <v>131</v>
      </c>
      <c r="B50" s="43" t="s">
        <v>132</v>
      </c>
      <c r="C50" s="44" t="s">
        <v>133</v>
      </c>
      <c r="D50" s="83" t="s">
        <v>29</v>
      </c>
      <c r="E50" s="83">
        <f>(1*0.8)</f>
        <v>0.8</v>
      </c>
      <c r="F50" s="4">
        <v>246.11</v>
      </c>
      <c r="G50" s="4">
        <f t="shared" si="4"/>
        <v>196.89</v>
      </c>
      <c r="H50" s="48" t="s">
        <v>134</v>
      </c>
    </row>
    <row r="51" spans="1:8" ht="84" customHeight="1">
      <c r="A51" s="45" t="s">
        <v>135</v>
      </c>
      <c r="B51" s="43" t="s">
        <v>136</v>
      </c>
      <c r="C51" s="44" t="s">
        <v>137</v>
      </c>
      <c r="D51" s="45" t="s">
        <v>15</v>
      </c>
      <c r="E51" s="90">
        <v>1</v>
      </c>
      <c r="F51" s="4">
        <v>256.2</v>
      </c>
      <c r="G51" s="4">
        <f t="shared" si="4"/>
        <v>256.2</v>
      </c>
      <c r="H51" s="48" t="s">
        <v>138</v>
      </c>
    </row>
    <row r="52" spans="1:8" ht="48" customHeight="1">
      <c r="A52" s="45" t="s">
        <v>139</v>
      </c>
      <c r="B52" s="43" t="s">
        <v>140</v>
      </c>
      <c r="C52" s="44" t="s">
        <v>141</v>
      </c>
      <c r="D52" s="45" t="s">
        <v>15</v>
      </c>
      <c r="E52" s="90">
        <v>1</v>
      </c>
      <c r="F52" s="4">
        <v>38.11</v>
      </c>
      <c r="G52" s="4">
        <f t="shared" si="4"/>
        <v>38.11</v>
      </c>
      <c r="H52" s="48" t="s">
        <v>142</v>
      </c>
    </row>
    <row r="53" spans="1:8" ht="132" customHeight="1">
      <c r="A53" s="45" t="s">
        <v>143</v>
      </c>
      <c r="B53" s="43" t="s">
        <v>144</v>
      </c>
      <c r="C53" s="44" t="s">
        <v>145</v>
      </c>
      <c r="D53" s="83" t="s">
        <v>15</v>
      </c>
      <c r="E53" s="46">
        <v>1</v>
      </c>
      <c r="F53" s="4">
        <v>231.02</v>
      </c>
      <c r="G53" s="4">
        <f t="shared" si="4"/>
        <v>231.02</v>
      </c>
      <c r="H53" s="48" t="s">
        <v>146</v>
      </c>
    </row>
    <row r="54" spans="1:8" ht="204" customHeight="1">
      <c r="A54" s="45" t="s">
        <v>147</v>
      </c>
      <c r="B54" s="43" t="s">
        <v>148</v>
      </c>
      <c r="C54" s="44" t="s">
        <v>149</v>
      </c>
      <c r="D54" s="56" t="s">
        <v>150</v>
      </c>
      <c r="E54" s="46">
        <v>1</v>
      </c>
      <c r="F54" s="4">
        <v>261.35</v>
      </c>
      <c r="G54" s="4">
        <f t="shared" si="4"/>
        <v>261.35</v>
      </c>
      <c r="H54" s="74" t="s">
        <v>146</v>
      </c>
    </row>
    <row r="55" spans="1:8" ht="12.75" customHeight="1">
      <c r="A55" s="77"/>
      <c r="B55" s="77"/>
      <c r="C55" s="78"/>
      <c r="D55" s="88"/>
      <c r="E55" s="46"/>
      <c r="G55" s="4"/>
      <c r="H55" s="74"/>
    </row>
    <row r="56" spans="1:8" ht="12.75" customHeight="1">
      <c r="A56" s="36" t="s">
        <v>151</v>
      </c>
      <c r="B56" s="37"/>
      <c r="C56" s="38" t="s">
        <v>152</v>
      </c>
      <c r="D56" s="39"/>
      <c r="E56" s="39"/>
      <c r="F56" s="65"/>
      <c r="G56" s="84">
        <f>SUM(G57:G62)</f>
        <v>1205.3200000000002</v>
      </c>
      <c r="H56" s="48"/>
    </row>
    <row r="57" spans="1:8" ht="168" customHeight="1">
      <c r="A57" s="88" t="s">
        <v>153</v>
      </c>
      <c r="B57" s="43" t="s">
        <v>154</v>
      </c>
      <c r="C57" s="44" t="s">
        <v>155</v>
      </c>
      <c r="D57" s="45" t="s">
        <v>15</v>
      </c>
      <c r="E57" s="46">
        <v>1</v>
      </c>
      <c r="F57" s="4">
        <v>554.34</v>
      </c>
      <c r="G57" s="4">
        <f aca="true" t="shared" si="5" ref="G57:G62">ROUND(E57*F57,2)</f>
        <v>554.34</v>
      </c>
      <c r="H57" s="74" t="s">
        <v>156</v>
      </c>
    </row>
    <row r="58" spans="1:8" ht="60" customHeight="1">
      <c r="A58" s="88" t="s">
        <v>157</v>
      </c>
      <c r="B58" s="43" t="s">
        <v>158</v>
      </c>
      <c r="C58" s="44" t="s">
        <v>159</v>
      </c>
      <c r="D58" s="45" t="s">
        <v>15</v>
      </c>
      <c r="E58" s="46">
        <v>1</v>
      </c>
      <c r="F58" s="4">
        <v>13.89</v>
      </c>
      <c r="G58" s="4">
        <f t="shared" si="5"/>
        <v>13.89</v>
      </c>
      <c r="H58" s="74" t="s">
        <v>72</v>
      </c>
    </row>
    <row r="59" spans="1:8" ht="144" customHeight="1">
      <c r="A59" s="88" t="s">
        <v>160</v>
      </c>
      <c r="B59" s="43" t="s">
        <v>161</v>
      </c>
      <c r="C59" s="44" t="s">
        <v>162</v>
      </c>
      <c r="D59" s="45" t="s">
        <v>15</v>
      </c>
      <c r="E59" s="46">
        <v>2</v>
      </c>
      <c r="F59" s="4">
        <v>106.18</v>
      </c>
      <c r="G59" s="4">
        <f t="shared" si="5"/>
        <v>212.36</v>
      </c>
      <c r="H59" s="74" t="s">
        <v>163</v>
      </c>
    </row>
    <row r="60" spans="1:8" ht="36" customHeight="1">
      <c r="A60" s="88" t="s">
        <v>164</v>
      </c>
      <c r="B60" s="69" t="s">
        <v>165</v>
      </c>
      <c r="C60" s="70" t="s">
        <v>166</v>
      </c>
      <c r="D60" s="91" t="s">
        <v>15</v>
      </c>
      <c r="E60" s="46">
        <v>1</v>
      </c>
      <c r="F60" s="4">
        <v>3.51</v>
      </c>
      <c r="G60" s="4">
        <f t="shared" si="5"/>
        <v>3.51</v>
      </c>
      <c r="H60" s="74" t="s">
        <v>167</v>
      </c>
    </row>
    <row r="61" spans="1:8" ht="60" customHeight="1">
      <c r="A61" s="88" t="s">
        <v>168</v>
      </c>
      <c r="B61" s="69" t="s">
        <v>169</v>
      </c>
      <c r="C61" s="70" t="s">
        <v>170</v>
      </c>
      <c r="D61" s="75" t="s">
        <v>15</v>
      </c>
      <c r="E61" s="46">
        <v>1</v>
      </c>
      <c r="F61" s="4">
        <v>7.34</v>
      </c>
      <c r="G61" s="4">
        <f t="shared" si="5"/>
        <v>7.34</v>
      </c>
      <c r="H61" s="74" t="s">
        <v>44</v>
      </c>
    </row>
    <row r="62" spans="1:8" ht="168" customHeight="1">
      <c r="A62" s="88" t="s">
        <v>171</v>
      </c>
      <c r="B62" s="43" t="s">
        <v>172</v>
      </c>
      <c r="C62" s="44" t="s">
        <v>173</v>
      </c>
      <c r="D62" s="45" t="s">
        <v>15</v>
      </c>
      <c r="E62" s="46">
        <v>2</v>
      </c>
      <c r="F62" s="4">
        <v>206.94</v>
      </c>
      <c r="G62" s="4">
        <f t="shared" si="5"/>
        <v>413.88</v>
      </c>
      <c r="H62" s="74" t="s">
        <v>174</v>
      </c>
    </row>
    <row r="63" spans="1:8" ht="12.75" customHeight="1">
      <c r="A63" s="77"/>
      <c r="B63" s="58"/>
      <c r="C63" s="59"/>
      <c r="D63" s="60"/>
      <c r="E63" s="46"/>
      <c r="G63" s="4"/>
      <c r="H63" s="74"/>
    </row>
    <row r="64" spans="1:8" ht="12.75" customHeight="1">
      <c r="A64" s="36" t="s">
        <v>175</v>
      </c>
      <c r="B64" s="37"/>
      <c r="C64" s="38" t="s">
        <v>176</v>
      </c>
      <c r="D64" s="39"/>
      <c r="E64" s="39"/>
      <c r="F64" s="65"/>
      <c r="G64" s="84">
        <f>SUM(G65:G66)</f>
        <v>2191.43</v>
      </c>
      <c r="H64" s="74"/>
    </row>
    <row r="65" spans="1:8" ht="108" customHeight="1">
      <c r="A65" s="42" t="s">
        <v>177</v>
      </c>
      <c r="B65" s="43" t="s">
        <v>178</v>
      </c>
      <c r="C65" s="44" t="s">
        <v>179</v>
      </c>
      <c r="D65" s="88" t="s">
        <v>20</v>
      </c>
      <c r="E65" s="46">
        <f>(0.12*0.3*3)+(0.8*0.8*0.25)+(0.3*0.15*9)*2</f>
        <v>1.0779999999999998</v>
      </c>
      <c r="F65" s="4">
        <v>1986.8</v>
      </c>
      <c r="G65" s="4">
        <v>2145.74</v>
      </c>
      <c r="H65" s="74" t="s">
        <v>180</v>
      </c>
    </row>
    <row r="66" spans="1:8" ht="120" customHeight="1">
      <c r="A66" s="42" t="s">
        <v>181</v>
      </c>
      <c r="B66" s="43" t="s">
        <v>182</v>
      </c>
      <c r="C66" s="44" t="s">
        <v>183</v>
      </c>
      <c r="D66" s="45" t="s">
        <v>20</v>
      </c>
      <c r="E66" s="46">
        <f>0.8*0.8*0.05*3</f>
        <v>0.09600000000000003</v>
      </c>
      <c r="F66" s="4">
        <v>456.85</v>
      </c>
      <c r="G66" s="4">
        <v>45.69</v>
      </c>
      <c r="H66" s="74" t="s">
        <v>184</v>
      </c>
    </row>
    <row r="67" spans="1:8" ht="12.75" customHeight="1">
      <c r="A67" s="77"/>
      <c r="B67" s="77"/>
      <c r="C67" s="78"/>
      <c r="D67" s="88"/>
      <c r="E67" s="46"/>
      <c r="H67" s="74"/>
    </row>
    <row r="68" spans="1:8" ht="12.75" customHeight="1">
      <c r="A68" s="36" t="s">
        <v>185</v>
      </c>
      <c r="B68" s="37"/>
      <c r="C68" s="38" t="s">
        <v>186</v>
      </c>
      <c r="D68" s="39"/>
      <c r="E68" s="39"/>
      <c r="F68" s="65"/>
      <c r="G68" s="40">
        <f>SUM(G69:G71)</f>
        <v>1056.67</v>
      </c>
      <c r="H68" s="12"/>
    </row>
    <row r="69" spans="1:8" ht="168" customHeight="1">
      <c r="A69" s="56" t="s">
        <v>187</v>
      </c>
      <c r="B69" s="43" t="s">
        <v>188</v>
      </c>
      <c r="C69" s="44" t="s">
        <v>189</v>
      </c>
      <c r="D69" s="45" t="s">
        <v>29</v>
      </c>
      <c r="E69" s="92">
        <f>(0.7+0.8+0.8)*2.5*2.1</f>
        <v>12.075000000000001</v>
      </c>
      <c r="F69" s="25">
        <v>24.46</v>
      </c>
      <c r="G69" s="4">
        <v>295.48</v>
      </c>
      <c r="H69" s="68" t="s">
        <v>190</v>
      </c>
    </row>
    <row r="70" spans="1:8" ht="108" customHeight="1">
      <c r="A70" s="56" t="s">
        <v>191</v>
      </c>
      <c r="B70" s="43" t="s">
        <v>192</v>
      </c>
      <c r="C70" s="44" t="s">
        <v>193</v>
      </c>
      <c r="D70" s="45" t="s">
        <v>29</v>
      </c>
      <c r="E70" s="76">
        <f aca="true" t="shared" si="6" ref="E70:E71">E35</f>
        <v>41.6839</v>
      </c>
      <c r="F70" s="4">
        <v>12.39</v>
      </c>
      <c r="G70" s="4">
        <v>516.42</v>
      </c>
      <c r="H70" s="62" t="s">
        <v>91</v>
      </c>
    </row>
    <row r="71" spans="1:8" ht="144" customHeight="1">
      <c r="A71" s="56" t="s">
        <v>194</v>
      </c>
      <c r="B71" s="77" t="s">
        <v>195</v>
      </c>
      <c r="C71" s="78" t="s">
        <v>196</v>
      </c>
      <c r="D71" s="93" t="s">
        <v>29</v>
      </c>
      <c r="E71" s="46">
        <f t="shared" si="6"/>
        <v>28.330000000000005</v>
      </c>
      <c r="F71" s="4">
        <v>8.64</v>
      </c>
      <c r="G71" s="4">
        <f>ROUND(E71*F71,2)</f>
        <v>244.77</v>
      </c>
      <c r="H71" s="74" t="s">
        <v>95</v>
      </c>
    </row>
    <row r="72" spans="1:8" ht="12.75" customHeight="1">
      <c r="A72" s="8"/>
      <c r="B72" s="94"/>
      <c r="C72" s="95"/>
      <c r="D72" s="93"/>
      <c r="E72" s="51"/>
      <c r="H72" s="62"/>
    </row>
    <row r="73" spans="1:8" ht="12.75" customHeight="1">
      <c r="A73" s="96" t="s">
        <v>197</v>
      </c>
      <c r="B73" s="97"/>
      <c r="C73" s="98" t="s">
        <v>198</v>
      </c>
      <c r="D73" s="99"/>
      <c r="E73" s="99"/>
      <c r="F73" s="100"/>
      <c r="G73" s="101">
        <f>SUM(G74:G77)</f>
        <v>3147.3900000000003</v>
      </c>
      <c r="H73" s="62"/>
    </row>
    <row r="74" spans="1:8" ht="108" customHeight="1">
      <c r="A74" s="56" t="s">
        <v>199</v>
      </c>
      <c r="B74" s="102" t="s">
        <v>200</v>
      </c>
      <c r="C74" s="103" t="s">
        <v>201</v>
      </c>
      <c r="D74" s="88" t="s">
        <v>29</v>
      </c>
      <c r="E74" s="46">
        <f>11.5+4</f>
        <v>15.5</v>
      </c>
      <c r="F74" s="4">
        <v>34.43</v>
      </c>
      <c r="G74" s="104">
        <f aca="true" t="shared" si="7" ref="G74:G75">ROUND(E74*F74,2)</f>
        <v>533.67</v>
      </c>
      <c r="H74" s="105" t="s">
        <v>202</v>
      </c>
    </row>
    <row r="75" spans="1:8" ht="120" customHeight="1">
      <c r="A75" s="56" t="s">
        <v>203</v>
      </c>
      <c r="B75" s="43" t="s">
        <v>204</v>
      </c>
      <c r="C75" s="44" t="s">
        <v>205</v>
      </c>
      <c r="D75" s="45" t="s">
        <v>29</v>
      </c>
      <c r="E75" s="46">
        <f>E74</f>
        <v>15.5</v>
      </c>
      <c r="F75" s="4">
        <v>34.45</v>
      </c>
      <c r="G75" s="104">
        <f t="shared" si="7"/>
        <v>533.98</v>
      </c>
      <c r="H75" s="105" t="s">
        <v>202</v>
      </c>
    </row>
    <row r="76" spans="1:8" ht="156" customHeight="1">
      <c r="A76" s="56" t="s">
        <v>206</v>
      </c>
      <c r="B76" s="43" t="s">
        <v>207</v>
      </c>
      <c r="C76" s="44" t="s">
        <v>208</v>
      </c>
      <c r="D76" s="45" t="s">
        <v>29</v>
      </c>
      <c r="E76" s="46">
        <f>(3.08*3.39)+3.09</f>
        <v>13.5312</v>
      </c>
      <c r="F76" s="4">
        <v>97.32</v>
      </c>
      <c r="G76" s="104">
        <v>1316.74</v>
      </c>
      <c r="H76" s="62" t="s">
        <v>209</v>
      </c>
    </row>
    <row r="77" spans="1:8" ht="72" customHeight="1">
      <c r="A77" s="56" t="s">
        <v>210</v>
      </c>
      <c r="B77" s="43" t="s">
        <v>211</v>
      </c>
      <c r="C77" s="44" t="s">
        <v>212</v>
      </c>
      <c r="D77" s="45" t="s">
        <v>86</v>
      </c>
      <c r="E77" s="46">
        <f>2.51+3.23+3.54</f>
        <v>9.280000000000001</v>
      </c>
      <c r="F77" s="4">
        <v>82.22</v>
      </c>
      <c r="G77" s="104">
        <f>ROUND(E77*F77,2)</f>
        <v>763</v>
      </c>
      <c r="H77" s="62" t="s">
        <v>213</v>
      </c>
    </row>
    <row r="78" spans="1:8" ht="12.75" customHeight="1">
      <c r="A78" s="88"/>
      <c r="B78" s="77"/>
      <c r="C78" s="78"/>
      <c r="D78" s="60"/>
      <c r="E78" s="46"/>
      <c r="G78" s="104"/>
      <c r="H78" s="62"/>
    </row>
    <row r="79" spans="1:8" ht="12.75" customHeight="1">
      <c r="A79" s="106"/>
      <c r="B79" s="106"/>
      <c r="C79" s="106" t="s">
        <v>214</v>
      </c>
      <c r="D79" s="106"/>
      <c r="E79" s="106"/>
      <c r="F79" s="107"/>
      <c r="G79" s="108">
        <f>G73+G68+G64+G56+G44+G30+G20+G12+G40</f>
        <v>20907.679999999997</v>
      </c>
      <c r="H79" s="62"/>
    </row>
    <row r="80" spans="1:8" ht="12.75" customHeight="1">
      <c r="A80" s="106"/>
      <c r="B80" s="106"/>
      <c r="C80" s="106" t="s">
        <v>215</v>
      </c>
      <c r="D80" s="106"/>
      <c r="E80" s="106"/>
      <c r="F80" s="107"/>
      <c r="G80" s="108">
        <f>G79*0.2223</f>
        <v>4647.777263999999</v>
      </c>
      <c r="H80" s="62"/>
    </row>
    <row r="81" spans="1:8" ht="12.75" customHeight="1">
      <c r="A81" s="106"/>
      <c r="B81" s="106"/>
      <c r="C81" s="106" t="s">
        <v>216</v>
      </c>
      <c r="D81" s="106"/>
      <c r="E81" s="106"/>
      <c r="F81" s="107"/>
      <c r="G81" s="108">
        <f>G80+G79</f>
        <v>25555.457263999997</v>
      </c>
      <c r="H81" s="62"/>
    </row>
    <row r="82" spans="1:8" ht="12.75" customHeight="1">
      <c r="A82"/>
      <c r="B82"/>
      <c r="C82"/>
      <c r="D82"/>
      <c r="E82"/>
      <c r="F82"/>
      <c r="G82"/>
      <c r="H82"/>
    </row>
    <row r="83" spans="1:8" ht="12.75" customHeight="1">
      <c r="A83"/>
      <c r="B83"/>
      <c r="C83"/>
      <c r="D83"/>
      <c r="E83"/>
      <c r="F83"/>
      <c r="G83"/>
      <c r="H83"/>
    </row>
    <row r="84" spans="1:8" ht="12.75" customHeight="1">
      <c r="A84"/>
      <c r="B84"/>
      <c r="C84"/>
      <c r="D84"/>
      <c r="E84"/>
      <c r="F84"/>
      <c r="G84"/>
      <c r="H84"/>
    </row>
    <row r="85" spans="1:8" ht="12.75" customHeight="1">
      <c r="A85"/>
      <c r="B85"/>
      <c r="C85"/>
      <c r="D85"/>
      <c r="E85"/>
      <c r="F85"/>
      <c r="G85"/>
      <c r="H85"/>
    </row>
    <row r="6537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</sheetData>
  <sheetProtection selectLockedCells="1" selectUnlockedCells="1"/>
  <mergeCells count="3">
    <mergeCell ref="E6:G6"/>
    <mergeCell ref="A8:G9"/>
    <mergeCell ref="C10:G10"/>
  </mergeCells>
  <printOptions/>
  <pageMargins left="0.15347222222222223" right="0.17569444444444443" top="0.5902777777777777" bottom="0.5902777777777778" header="0.5118055555555555" footer="0.5118055555555555"/>
  <pageSetup fitToHeight="20" fitToWidth="1" horizontalDpi="300" verticalDpi="300" orientation="portrait" paperSize="9"/>
  <headerFooter alignWithMargins="0">
    <oddHeader>&amp;R&amp;8Página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cols>
    <col min="2" max="2" width="10.421875" style="0" customWidth="1"/>
  </cols>
  <sheetData>
    <row r="1" spans="1:10" ht="13.5" customHeight="1">
      <c r="A1" s="109" t="s">
        <v>217</v>
      </c>
      <c r="B1" s="109"/>
      <c r="C1" s="110" t="s">
        <v>218</v>
      </c>
      <c r="D1" s="110"/>
      <c r="E1" s="110"/>
      <c r="F1" s="110"/>
      <c r="G1" s="110"/>
      <c r="H1" s="110"/>
      <c r="I1" s="110"/>
      <c r="J1" s="110"/>
    </row>
    <row r="2" spans="1:10" ht="13.5" customHeight="1">
      <c r="A2" s="109"/>
      <c r="B2" s="109"/>
      <c r="C2" s="111">
        <v>15</v>
      </c>
      <c r="D2" s="111"/>
      <c r="E2" s="112">
        <v>30</v>
      </c>
      <c r="F2" s="112"/>
      <c r="G2" s="112">
        <v>45</v>
      </c>
      <c r="H2" s="112"/>
      <c r="I2" s="113">
        <v>60</v>
      </c>
      <c r="J2" s="113"/>
    </row>
    <row r="3" spans="1:10" ht="12.75">
      <c r="A3" s="114"/>
      <c r="B3" s="115"/>
      <c r="C3" s="116"/>
      <c r="D3" s="117"/>
      <c r="E3" s="118"/>
      <c r="F3" s="117"/>
      <c r="G3" s="115"/>
      <c r="H3" s="115"/>
      <c r="I3" s="118"/>
      <c r="J3" s="119"/>
    </row>
    <row r="4" spans="1:10" ht="51">
      <c r="A4" s="120" t="s">
        <v>10</v>
      </c>
      <c r="B4" s="121" t="s">
        <v>219</v>
      </c>
      <c r="C4" s="122"/>
      <c r="D4" s="123"/>
      <c r="E4" s="124"/>
      <c r="F4" s="123"/>
      <c r="G4" s="125"/>
      <c r="H4" s="125"/>
      <c r="I4" s="124"/>
      <c r="J4" s="126"/>
    </row>
    <row r="5" spans="1:10" ht="12.75">
      <c r="A5" s="120"/>
      <c r="B5" s="121"/>
      <c r="C5" s="127"/>
      <c r="D5" s="128"/>
      <c r="E5" s="129"/>
      <c r="F5" s="128"/>
      <c r="G5" s="130"/>
      <c r="H5" s="130"/>
      <c r="I5" s="129"/>
      <c r="J5" s="131"/>
    </row>
    <row r="6" spans="1:10" ht="51">
      <c r="A6" s="120" t="s">
        <v>39</v>
      </c>
      <c r="B6" s="121" t="s">
        <v>220</v>
      </c>
      <c r="C6" s="127"/>
      <c r="D6" s="130"/>
      <c r="E6" s="125"/>
      <c r="F6" s="125"/>
      <c r="I6" s="129"/>
      <c r="J6" s="131"/>
    </row>
    <row r="7" spans="1:10" ht="12.75">
      <c r="A7" s="132"/>
      <c r="B7" s="133"/>
      <c r="C7" s="134"/>
      <c r="D7" s="135"/>
      <c r="E7" s="136"/>
      <c r="F7" s="137"/>
      <c r="G7" s="135"/>
      <c r="H7" s="135"/>
      <c r="I7" s="136"/>
      <c r="J7" s="138"/>
    </row>
    <row r="8" spans="1:10" ht="25.5">
      <c r="A8" s="120" t="s">
        <v>73</v>
      </c>
      <c r="B8" s="139" t="s">
        <v>221</v>
      </c>
      <c r="C8" s="140"/>
      <c r="D8" s="141"/>
      <c r="E8" s="136"/>
      <c r="F8" s="135"/>
      <c r="G8" s="142"/>
      <c r="H8" s="137"/>
      <c r="I8" s="136"/>
      <c r="J8" s="138"/>
    </row>
    <row r="9" spans="1:10" ht="12.75">
      <c r="A9" s="132"/>
      <c r="B9" s="133"/>
      <c r="C9" s="140"/>
      <c r="D9" s="141"/>
      <c r="E9" s="136"/>
      <c r="F9" s="135"/>
      <c r="G9" s="143"/>
      <c r="H9" s="135"/>
      <c r="I9" s="136"/>
      <c r="J9" s="138"/>
    </row>
    <row r="10" spans="1:10" ht="12.75">
      <c r="A10" s="120" t="s">
        <v>103</v>
      </c>
      <c r="B10" s="144" t="s">
        <v>222</v>
      </c>
      <c r="C10" s="140"/>
      <c r="D10" s="141"/>
      <c r="E10" s="136"/>
      <c r="F10" s="137"/>
      <c r="G10" s="142"/>
      <c r="H10" s="142"/>
      <c r="I10" s="136"/>
      <c r="J10" s="138"/>
    </row>
    <row r="11" spans="1:10" ht="12.75">
      <c r="A11" s="120"/>
      <c r="B11" s="139"/>
      <c r="C11" s="134"/>
      <c r="D11" s="137"/>
      <c r="E11" s="136"/>
      <c r="F11" s="137"/>
      <c r="G11" s="135"/>
      <c r="H11" s="135"/>
      <c r="I11" s="136"/>
      <c r="J11" s="138"/>
    </row>
    <row r="12" spans="1:10" ht="12.75">
      <c r="A12" s="132"/>
      <c r="B12" s="133"/>
      <c r="C12" s="145"/>
      <c r="D12" s="146"/>
      <c r="E12" s="147"/>
      <c r="F12" s="146"/>
      <c r="G12" s="135"/>
      <c r="H12" s="135"/>
      <c r="I12" s="136"/>
      <c r="J12" s="138"/>
    </row>
    <row r="13" spans="1:10" ht="25.5">
      <c r="A13" s="120" t="s">
        <v>113</v>
      </c>
      <c r="B13" s="139" t="s">
        <v>223</v>
      </c>
      <c r="C13" s="145"/>
      <c r="D13" s="146"/>
      <c r="E13" s="147"/>
      <c r="F13" s="146"/>
      <c r="G13" s="135"/>
      <c r="H13" s="135"/>
      <c r="I13" s="136"/>
      <c r="J13" s="138"/>
    </row>
    <row r="14" spans="1:10" ht="12.75">
      <c r="A14" s="120"/>
      <c r="B14" s="139"/>
      <c r="C14" s="134"/>
      <c r="D14" s="137"/>
      <c r="E14" s="136"/>
      <c r="F14" s="137"/>
      <c r="G14" s="135"/>
      <c r="H14" s="135"/>
      <c r="I14" s="136"/>
      <c r="J14" s="138"/>
    </row>
    <row r="15" spans="1:10" ht="12.75">
      <c r="A15" s="120" t="s">
        <v>151</v>
      </c>
      <c r="B15" s="139" t="s">
        <v>224</v>
      </c>
      <c r="C15" s="148"/>
      <c r="D15" s="137"/>
      <c r="E15" s="136"/>
      <c r="F15" s="137"/>
      <c r="G15" s="135"/>
      <c r="H15" s="135"/>
      <c r="I15" s="147"/>
      <c r="J15" s="149"/>
    </row>
    <row r="16" spans="1:10" ht="12.75">
      <c r="A16" s="120"/>
      <c r="B16" s="139"/>
      <c r="C16" s="134"/>
      <c r="D16" s="137"/>
      <c r="E16" s="136"/>
      <c r="F16" s="137"/>
      <c r="G16" s="135"/>
      <c r="H16" s="135"/>
      <c r="I16" s="136"/>
      <c r="J16" s="138"/>
    </row>
    <row r="17" spans="1:10" ht="12.75">
      <c r="A17" s="120" t="s">
        <v>175</v>
      </c>
      <c r="B17" s="139" t="s">
        <v>225</v>
      </c>
      <c r="C17" s="134"/>
      <c r="D17" s="137"/>
      <c r="G17" s="147"/>
      <c r="H17" s="149"/>
      <c r="I17" s="136"/>
      <c r="J17" s="138"/>
    </row>
    <row r="18" spans="1:10" ht="12.75">
      <c r="A18" s="120"/>
      <c r="B18" s="150"/>
      <c r="C18" s="148"/>
      <c r="D18" s="137"/>
      <c r="E18" s="136"/>
      <c r="F18" s="137"/>
      <c r="G18" s="135"/>
      <c r="H18" s="135"/>
      <c r="J18" s="138"/>
    </row>
    <row r="19" spans="1:10" ht="12.75">
      <c r="A19" s="151"/>
      <c r="B19" s="152"/>
      <c r="C19" s="153"/>
      <c r="D19" s="154"/>
      <c r="E19" s="155"/>
      <c r="F19" s="154"/>
      <c r="G19" s="156"/>
      <c r="H19" s="156"/>
      <c r="I19" s="155"/>
      <c r="J19" s="157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0" customWidth="1"/>
  </cols>
  <sheetData>
    <row r="1" spans="1:10" ht="13.5" customHeight="1">
      <c r="A1" s="158" t="s">
        <v>217</v>
      </c>
      <c r="B1" s="158"/>
      <c r="C1" s="159" t="s">
        <v>218</v>
      </c>
      <c r="D1" s="159"/>
      <c r="E1" s="159"/>
      <c r="F1" s="159"/>
      <c r="G1" s="159"/>
      <c r="H1" s="159"/>
      <c r="I1" s="159"/>
      <c r="J1" s="159"/>
    </row>
    <row r="2" spans="1:11" ht="14.25" customHeight="1">
      <c r="A2" s="158"/>
      <c r="B2" s="158"/>
      <c r="C2" s="160">
        <v>15</v>
      </c>
      <c r="D2" s="160"/>
      <c r="E2" s="161">
        <v>30</v>
      </c>
      <c r="F2" s="161"/>
      <c r="G2" s="160">
        <v>45</v>
      </c>
      <c r="H2" s="160"/>
      <c r="I2" s="160">
        <v>60</v>
      </c>
      <c r="J2" s="160"/>
      <c r="K2" s="162"/>
    </row>
    <row r="3" spans="1:11" ht="12.75">
      <c r="A3" s="163"/>
      <c r="B3" s="164"/>
      <c r="C3" s="165"/>
      <c r="D3" s="166"/>
      <c r="E3" s="167"/>
      <c r="F3" s="168"/>
      <c r="G3" s="169"/>
      <c r="H3" s="170"/>
      <c r="I3" s="169"/>
      <c r="J3" s="170"/>
      <c r="K3" s="162"/>
    </row>
    <row r="4" spans="1:11" ht="38.25">
      <c r="A4" s="163" t="s">
        <v>10</v>
      </c>
      <c r="B4" s="171" t="s">
        <v>226</v>
      </c>
      <c r="C4" s="172"/>
      <c r="D4" s="173"/>
      <c r="E4" s="174"/>
      <c r="F4" s="175"/>
      <c r="G4" s="174"/>
      <c r="H4" s="174"/>
      <c r="I4" s="176"/>
      <c r="J4" s="177"/>
      <c r="K4" s="162"/>
    </row>
    <row r="5" spans="1:10" ht="12.75">
      <c r="A5" s="163"/>
      <c r="B5" s="171"/>
      <c r="C5" s="178"/>
      <c r="D5" s="179"/>
      <c r="E5" s="180"/>
      <c r="F5" s="179"/>
      <c r="G5" s="180"/>
      <c r="H5" s="180"/>
      <c r="I5" s="181"/>
      <c r="J5" s="182"/>
    </row>
    <row r="6" spans="1:10" ht="38.25">
      <c r="A6" s="163" t="s">
        <v>39</v>
      </c>
      <c r="B6" s="171" t="s">
        <v>227</v>
      </c>
      <c r="C6" s="178"/>
      <c r="D6" s="180"/>
      <c r="E6" s="183"/>
      <c r="F6" s="183"/>
      <c r="G6" s="183"/>
      <c r="H6" s="183"/>
      <c r="I6" s="181"/>
      <c r="J6" s="182"/>
    </row>
    <row r="7" spans="1:10" ht="12.75">
      <c r="A7" s="184"/>
      <c r="B7" s="185"/>
      <c r="C7" s="186"/>
      <c r="D7" s="187"/>
      <c r="E7" s="188"/>
      <c r="F7" s="141"/>
      <c r="G7" s="187"/>
      <c r="H7" s="187"/>
      <c r="I7" s="189"/>
      <c r="J7" s="190"/>
    </row>
    <row r="8" spans="1:10" ht="12.75">
      <c r="A8" s="163" t="s">
        <v>73</v>
      </c>
      <c r="B8" s="171" t="s">
        <v>221</v>
      </c>
      <c r="C8" s="191"/>
      <c r="D8" s="192"/>
      <c r="E8" s="189"/>
      <c r="F8" s="187"/>
      <c r="G8" s="187"/>
      <c r="H8" s="193"/>
      <c r="I8" s="187"/>
      <c r="J8" s="190"/>
    </row>
    <row r="9" spans="1:11" ht="12.75">
      <c r="A9" s="184"/>
      <c r="B9" s="194"/>
      <c r="C9" s="195"/>
      <c r="D9" s="196"/>
      <c r="E9" s="189"/>
      <c r="F9" s="187"/>
      <c r="G9" s="197"/>
      <c r="H9" s="187"/>
      <c r="I9" s="189"/>
      <c r="J9" s="188"/>
      <c r="K9" s="162"/>
    </row>
    <row r="10" spans="1:11" ht="12.75">
      <c r="A10" s="163" t="s">
        <v>103</v>
      </c>
      <c r="B10" s="198" t="s">
        <v>222</v>
      </c>
      <c r="C10" s="199"/>
      <c r="D10" s="196"/>
      <c r="E10" s="189"/>
      <c r="F10" s="193"/>
      <c r="G10" s="183"/>
      <c r="H10" s="183"/>
      <c r="I10" s="189"/>
      <c r="J10" s="188"/>
      <c r="K10" s="162"/>
    </row>
    <row r="11" spans="1:11" ht="12.75">
      <c r="A11" s="163"/>
      <c r="B11" s="200"/>
      <c r="C11" s="201"/>
      <c r="D11" s="193"/>
      <c r="E11" s="187"/>
      <c r="F11" s="193"/>
      <c r="G11" s="187"/>
      <c r="H11" s="187"/>
      <c r="I11" s="189"/>
      <c r="J11" s="188"/>
      <c r="K11" s="162"/>
    </row>
    <row r="12" spans="1:11" ht="12.75">
      <c r="A12" s="184"/>
      <c r="B12" s="194"/>
      <c r="C12" s="188"/>
      <c r="D12" s="193"/>
      <c r="E12" s="187"/>
      <c r="F12" s="193"/>
      <c r="G12" s="187"/>
      <c r="H12" s="187"/>
      <c r="I12" s="189"/>
      <c r="J12" s="188"/>
      <c r="K12" s="162"/>
    </row>
    <row r="13" spans="1:11" ht="25.5">
      <c r="A13" s="163" t="s">
        <v>113</v>
      </c>
      <c r="B13" s="200" t="s">
        <v>223</v>
      </c>
      <c r="C13" s="183"/>
      <c r="D13" s="173"/>
      <c r="E13" s="183"/>
      <c r="F13" s="173"/>
      <c r="G13" s="202"/>
      <c r="H13" s="187"/>
      <c r="I13" s="189"/>
      <c r="J13" s="188"/>
      <c r="K13" s="162"/>
    </row>
    <row r="14" spans="1:11" ht="12.75">
      <c r="A14" s="163"/>
      <c r="B14" s="171"/>
      <c r="C14" s="186"/>
      <c r="D14" s="193"/>
      <c r="E14" s="187"/>
      <c r="F14" s="193"/>
      <c r="G14" s="187"/>
      <c r="H14" s="187"/>
      <c r="I14" s="189"/>
      <c r="J14" s="188"/>
      <c r="K14" s="162"/>
    </row>
    <row r="15" spans="1:10" ht="12.75">
      <c r="A15" s="163" t="s">
        <v>151</v>
      </c>
      <c r="B15" s="200" t="s">
        <v>225</v>
      </c>
      <c r="C15" s="188"/>
      <c r="D15" s="193"/>
      <c r="E15" s="187"/>
      <c r="F15" s="193"/>
      <c r="G15" s="183"/>
      <c r="H15" s="183"/>
      <c r="I15" s="189"/>
      <c r="J15" s="190"/>
    </row>
    <row r="16" spans="1:11" ht="12.75">
      <c r="A16" s="163"/>
      <c r="B16" s="203"/>
      <c r="C16" s="204"/>
      <c r="D16" s="205"/>
      <c r="E16" s="206"/>
      <c r="F16" s="205"/>
      <c r="G16" s="206"/>
      <c r="H16" s="206"/>
      <c r="I16" s="207"/>
      <c r="J16" s="208"/>
      <c r="K16" s="162"/>
    </row>
    <row r="17" spans="1:11" ht="12.75">
      <c r="A17" s="163" t="s">
        <v>175</v>
      </c>
      <c r="B17" s="200" t="s">
        <v>224</v>
      </c>
      <c r="C17" s="204"/>
      <c r="D17" s="205"/>
      <c r="E17" s="206"/>
      <c r="F17" s="205"/>
      <c r="G17" s="209"/>
      <c r="H17" s="209"/>
      <c r="I17" s="210"/>
      <c r="J17" s="211"/>
      <c r="K17" s="162"/>
    </row>
    <row r="18" spans="1:11" ht="12.75">
      <c r="A18" s="163"/>
      <c r="B18" s="200"/>
      <c r="C18" s="204"/>
      <c r="D18" s="205"/>
      <c r="E18" s="206"/>
      <c r="F18" s="205"/>
      <c r="G18" s="206"/>
      <c r="H18" s="206"/>
      <c r="I18" s="207"/>
      <c r="J18" s="212"/>
      <c r="K18" s="141"/>
    </row>
    <row r="19" spans="1:11" ht="12.75">
      <c r="A19" s="163"/>
      <c r="B19" s="200"/>
      <c r="C19" s="204"/>
      <c r="D19" s="205"/>
      <c r="E19" s="206"/>
      <c r="F19" s="205"/>
      <c r="G19" s="206"/>
      <c r="H19" s="206"/>
      <c r="K19" s="162"/>
    </row>
    <row r="20" spans="1:11" ht="12.75">
      <c r="A20" s="163" t="s">
        <v>185</v>
      </c>
      <c r="B20" s="171" t="s">
        <v>228</v>
      </c>
      <c r="C20" s="213"/>
      <c r="D20" s="214"/>
      <c r="I20" s="207"/>
      <c r="J20" s="208"/>
      <c r="K20" s="162"/>
    </row>
    <row r="21" spans="1:11" ht="12.75">
      <c r="A21" s="215"/>
      <c r="B21" s="216"/>
      <c r="C21" s="208"/>
      <c r="D21" s="217"/>
      <c r="E21" s="208"/>
      <c r="F21" s="217"/>
      <c r="G21" s="218"/>
      <c r="H21" s="208"/>
      <c r="I21" s="218"/>
      <c r="J21" s="219"/>
      <c r="K21" s="162"/>
    </row>
    <row r="22" spans="1:8" ht="12.75">
      <c r="A22" s="220"/>
      <c r="C22" s="220"/>
      <c r="E22" s="220"/>
      <c r="H22" s="220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</cols>
  <sheetData>
    <row r="1" spans="1:10" ht="12.75" customHeight="1">
      <c r="A1" s="221" t="s">
        <v>217</v>
      </c>
      <c r="B1" s="221"/>
      <c r="C1" s="222" t="s">
        <v>218</v>
      </c>
      <c r="D1" s="222"/>
      <c r="E1" s="222"/>
      <c r="F1" s="222"/>
      <c r="G1" s="222"/>
      <c r="H1" s="222"/>
      <c r="I1" s="222"/>
      <c r="J1" s="222"/>
    </row>
    <row r="2" spans="1:10" ht="13.5" customHeight="1">
      <c r="A2" s="221"/>
      <c r="B2" s="221"/>
      <c r="C2" s="223">
        <v>30</v>
      </c>
      <c r="D2" s="223"/>
      <c r="E2" s="224">
        <v>60</v>
      </c>
      <c r="F2" s="224"/>
      <c r="G2" s="224">
        <v>90</v>
      </c>
      <c r="H2" s="224"/>
      <c r="I2" s="225">
        <v>120</v>
      </c>
      <c r="J2" s="225"/>
    </row>
    <row r="3" spans="1:10" ht="12.75">
      <c r="A3" s="226"/>
      <c r="B3" s="227"/>
      <c r="C3" s="228"/>
      <c r="D3" s="166"/>
      <c r="E3" s="170"/>
      <c r="F3" s="166"/>
      <c r="G3" s="170"/>
      <c r="H3" s="170"/>
      <c r="I3" s="169"/>
      <c r="J3" s="229"/>
    </row>
    <row r="4" spans="1:10" ht="25.5">
      <c r="A4" s="163" t="s">
        <v>10</v>
      </c>
      <c r="B4" s="230" t="s">
        <v>226</v>
      </c>
      <c r="C4" s="231"/>
      <c r="D4" s="173"/>
      <c r="E4" s="177"/>
      <c r="F4" s="175"/>
      <c r="G4" s="177"/>
      <c r="H4" s="177"/>
      <c r="I4" s="176"/>
      <c r="J4" s="232"/>
    </row>
    <row r="5" spans="1:10" ht="12.75">
      <c r="A5" s="163"/>
      <c r="B5" s="230"/>
      <c r="C5" s="233"/>
      <c r="D5" s="179"/>
      <c r="E5" s="234"/>
      <c r="F5" s="179"/>
      <c r="G5" s="234"/>
      <c r="H5" s="234"/>
      <c r="I5" s="181"/>
      <c r="J5" s="235"/>
    </row>
    <row r="6" spans="1:10" ht="12.75">
      <c r="A6" s="163" t="s">
        <v>39</v>
      </c>
      <c r="B6" s="230" t="s">
        <v>229</v>
      </c>
      <c r="C6" s="233"/>
      <c r="D6" s="234"/>
      <c r="E6" s="236"/>
      <c r="F6" s="236"/>
      <c r="G6" s="188"/>
      <c r="H6" s="188"/>
      <c r="I6" s="181"/>
      <c r="J6" s="235"/>
    </row>
    <row r="7" spans="1:10" ht="12.75">
      <c r="A7" s="184"/>
      <c r="B7" s="237"/>
      <c r="C7" s="238"/>
      <c r="D7" s="188"/>
      <c r="E7" s="188"/>
      <c r="F7" s="239"/>
      <c r="G7" s="188"/>
      <c r="H7" s="188"/>
      <c r="I7" s="189"/>
      <c r="J7" s="240"/>
    </row>
    <row r="8" spans="1:10" ht="12.75">
      <c r="A8" s="163" t="s">
        <v>73</v>
      </c>
      <c r="B8" s="230" t="s">
        <v>221</v>
      </c>
      <c r="C8" s="228"/>
      <c r="D8" s="170"/>
      <c r="E8" s="189"/>
      <c r="F8" s="188"/>
      <c r="G8" s="236"/>
      <c r="H8" s="173"/>
      <c r="I8" s="188"/>
      <c r="J8" s="240"/>
    </row>
    <row r="9" spans="1:10" ht="12.75">
      <c r="A9" s="184"/>
      <c r="B9" s="237"/>
      <c r="C9" s="228"/>
      <c r="D9" s="239"/>
      <c r="E9" s="189"/>
      <c r="F9" s="188"/>
      <c r="G9" s="170"/>
      <c r="H9" s="188"/>
      <c r="I9" s="189"/>
      <c r="J9" s="240"/>
    </row>
    <row r="10" spans="1:10" ht="25.5">
      <c r="A10" s="163" t="s">
        <v>103</v>
      </c>
      <c r="B10" s="230" t="s">
        <v>223</v>
      </c>
      <c r="C10" s="228"/>
      <c r="D10" s="239"/>
      <c r="E10" s="210"/>
      <c r="F10" s="173"/>
      <c r="G10" s="236"/>
      <c r="H10" s="236"/>
      <c r="I10" s="189"/>
      <c r="J10" s="240"/>
    </row>
    <row r="11" spans="1:10" ht="12.75">
      <c r="A11" s="184"/>
      <c r="B11" s="237"/>
      <c r="C11" s="238"/>
      <c r="D11" s="193"/>
      <c r="E11" s="188"/>
      <c r="F11" s="193"/>
      <c r="G11" s="188"/>
      <c r="H11" s="188"/>
      <c r="I11" s="189"/>
      <c r="J11" s="240"/>
    </row>
    <row r="12" spans="1:10" ht="12.75">
      <c r="A12" s="163" t="s">
        <v>113</v>
      </c>
      <c r="B12" s="241" t="s">
        <v>225</v>
      </c>
      <c r="C12" s="231"/>
      <c r="D12" s="173"/>
      <c r="E12" s="188"/>
      <c r="F12" s="193"/>
      <c r="G12" s="170"/>
      <c r="H12" s="188"/>
      <c r="I12" s="189"/>
      <c r="J12" s="240"/>
    </row>
    <row r="13" spans="1:10" ht="12.75">
      <c r="A13" s="163"/>
      <c r="B13" s="241"/>
      <c r="C13" s="238"/>
      <c r="D13" s="193"/>
      <c r="E13" s="188"/>
      <c r="F13" s="193"/>
      <c r="G13" s="170"/>
      <c r="H13" s="188"/>
      <c r="I13" s="189"/>
      <c r="J13" s="240"/>
    </row>
    <row r="14" spans="1:10" ht="12.75">
      <c r="A14" s="163"/>
      <c r="B14" s="230"/>
      <c r="C14" s="238"/>
      <c r="D14" s="193"/>
      <c r="E14" s="188"/>
      <c r="F14" s="193"/>
      <c r="G14" s="188"/>
      <c r="H14" s="188"/>
      <c r="I14" s="189"/>
      <c r="J14" s="240"/>
    </row>
    <row r="15" spans="1:10" ht="12.75">
      <c r="A15" s="163" t="s">
        <v>151</v>
      </c>
      <c r="B15" s="230" t="s">
        <v>230</v>
      </c>
      <c r="C15" s="238"/>
      <c r="D15" s="193"/>
      <c r="E15" s="188"/>
      <c r="F15" s="193"/>
      <c r="G15" s="188"/>
      <c r="H15" s="188"/>
      <c r="I15" s="210"/>
      <c r="J15" s="242"/>
    </row>
    <row r="16" spans="1:10" ht="12.75">
      <c r="A16" s="163"/>
      <c r="B16" s="230"/>
      <c r="C16" s="238"/>
      <c r="D16" s="193"/>
      <c r="E16" s="188"/>
      <c r="F16" s="193"/>
      <c r="G16" s="188"/>
      <c r="H16" s="188"/>
      <c r="I16" s="189"/>
      <c r="J16" s="240"/>
    </row>
    <row r="17" spans="1:15" ht="12.75">
      <c r="A17" s="163"/>
      <c r="B17" s="230"/>
      <c r="C17" s="228"/>
      <c r="D17" s="193"/>
      <c r="E17" s="188"/>
      <c r="F17" s="193"/>
      <c r="G17" s="188"/>
      <c r="H17" s="188"/>
      <c r="I17" s="189"/>
      <c r="J17" s="240"/>
      <c r="M17" s="243"/>
      <c r="N17" s="243"/>
      <c r="O17" s="243"/>
    </row>
    <row r="18" spans="1:15" ht="12.75">
      <c r="A18" s="163" t="s">
        <v>175</v>
      </c>
      <c r="B18" s="230" t="s">
        <v>224</v>
      </c>
      <c r="C18" s="228"/>
      <c r="D18" s="193"/>
      <c r="E18" s="188"/>
      <c r="F18" s="193"/>
      <c r="G18" s="188"/>
      <c r="H18" s="188"/>
      <c r="I18" s="210"/>
      <c r="J18" s="242"/>
      <c r="M18" s="243"/>
      <c r="N18" s="243"/>
      <c r="O18" s="243"/>
    </row>
    <row r="19" spans="1:15" ht="12.75">
      <c r="A19" s="163"/>
      <c r="B19" s="230"/>
      <c r="C19" s="228"/>
      <c r="D19" s="193"/>
      <c r="E19" s="188"/>
      <c r="F19" s="193"/>
      <c r="G19" s="188"/>
      <c r="H19" s="188"/>
      <c r="I19" s="189"/>
      <c r="J19" s="240"/>
      <c r="M19" s="243"/>
      <c r="N19" s="243"/>
      <c r="O19" s="243"/>
    </row>
    <row r="20" spans="1:10" ht="12.75">
      <c r="A20" s="163"/>
      <c r="B20" s="230"/>
      <c r="C20" s="228"/>
      <c r="D20" s="193"/>
      <c r="E20" s="188"/>
      <c r="F20" s="193"/>
      <c r="G20" s="188"/>
      <c r="H20" s="188"/>
      <c r="I20" s="239"/>
      <c r="J20" s="244"/>
    </row>
    <row r="21" spans="1:10" ht="12.75">
      <c r="A21" s="163" t="s">
        <v>185</v>
      </c>
      <c r="B21" s="230" t="s">
        <v>228</v>
      </c>
      <c r="C21" s="238"/>
      <c r="D21" s="193"/>
      <c r="E21" s="245"/>
      <c r="F21" s="245"/>
      <c r="G21" s="246"/>
      <c r="H21" s="246"/>
      <c r="I21" s="189"/>
      <c r="J21" s="240"/>
    </row>
    <row r="22" spans="1:10" ht="12.75">
      <c r="A22" s="247"/>
      <c r="B22" s="248"/>
      <c r="C22" s="249"/>
      <c r="D22" s="250"/>
      <c r="E22" s="251"/>
      <c r="F22" s="250"/>
      <c r="G22" s="251"/>
      <c r="H22" s="251"/>
      <c r="I22" s="252"/>
      <c r="J22" s="253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29" sqref="A29"/>
    </sheetView>
  </sheetViews>
  <sheetFormatPr defaultColWidth="9.140625" defaultRowHeight="12.75"/>
  <cols>
    <col min="1" max="1" width="34.28125" style="0" customWidth="1"/>
  </cols>
  <sheetData>
    <row r="1" spans="1:4" ht="12.75">
      <c r="A1" s="254" t="s">
        <v>231</v>
      </c>
      <c r="B1" s="255" t="s">
        <v>218</v>
      </c>
      <c r="C1" s="255"/>
      <c r="D1" s="255"/>
    </row>
    <row r="2" spans="1:4" ht="12.75">
      <c r="A2" s="254"/>
      <c r="B2" s="256">
        <v>30</v>
      </c>
      <c r="C2" s="257">
        <v>60</v>
      </c>
      <c r="D2" s="258">
        <v>90</v>
      </c>
    </row>
    <row r="3" spans="1:4" ht="12.75">
      <c r="A3" s="259"/>
      <c r="B3" s="260"/>
      <c r="C3" s="241"/>
      <c r="D3" s="261"/>
    </row>
    <row r="4" spans="1:4" ht="12.75">
      <c r="A4" s="260" t="s">
        <v>232</v>
      </c>
      <c r="B4" s="262"/>
      <c r="C4" s="263"/>
      <c r="D4" s="264"/>
    </row>
    <row r="5" spans="1:4" ht="12.75">
      <c r="A5" s="260"/>
      <c r="B5" s="265"/>
      <c r="C5" s="141"/>
      <c r="D5" s="266"/>
    </row>
    <row r="6" spans="1:4" ht="12.75">
      <c r="A6" s="260" t="s">
        <v>233</v>
      </c>
      <c r="B6" s="262"/>
      <c r="C6" s="263"/>
      <c r="D6" s="266"/>
    </row>
    <row r="7" spans="1:4" ht="12.75">
      <c r="A7" s="260"/>
      <c r="B7" s="265"/>
      <c r="C7" s="141"/>
      <c r="D7" s="266"/>
    </row>
    <row r="8" spans="1:4" ht="12.75">
      <c r="A8" s="260" t="s">
        <v>234</v>
      </c>
      <c r="B8" s="262"/>
      <c r="C8" s="141"/>
      <c r="D8" s="266"/>
    </row>
    <row r="9" spans="1:4" ht="12.75">
      <c r="A9" s="260"/>
      <c r="B9" s="265"/>
      <c r="C9" s="141"/>
      <c r="D9" s="266"/>
    </row>
    <row r="10" spans="1:4" ht="12.75">
      <c r="A10" s="260" t="s">
        <v>235</v>
      </c>
      <c r="B10" s="262"/>
      <c r="C10" s="263"/>
      <c r="D10" s="266"/>
    </row>
    <row r="11" spans="1:4" ht="12.75">
      <c r="A11" s="260"/>
      <c r="B11" s="265"/>
      <c r="C11" s="141"/>
      <c r="D11" s="266"/>
    </row>
    <row r="12" spans="1:4" ht="12.75">
      <c r="A12" s="260" t="s">
        <v>236</v>
      </c>
      <c r="B12" s="265"/>
      <c r="C12" s="263"/>
      <c r="D12" s="264"/>
    </row>
    <row r="13" spans="1:4" ht="12.75">
      <c r="A13" s="260"/>
      <c r="B13" s="265"/>
      <c r="C13" s="141"/>
      <c r="D13" s="266"/>
    </row>
    <row r="14" spans="1:4" ht="12.75">
      <c r="A14" s="260" t="s">
        <v>237</v>
      </c>
      <c r="B14" s="265"/>
      <c r="C14" s="263"/>
      <c r="D14" s="264"/>
    </row>
    <row r="15" spans="1:4" ht="12.75">
      <c r="A15" s="260"/>
      <c r="B15" s="265"/>
      <c r="C15" s="141"/>
      <c r="D15" s="266"/>
    </row>
    <row r="16" spans="1:4" ht="12.75">
      <c r="A16" s="260" t="s">
        <v>238</v>
      </c>
      <c r="B16" s="265"/>
      <c r="C16" s="267"/>
      <c r="D16" s="263"/>
    </row>
    <row r="17" spans="1:4" ht="12.75">
      <c r="A17" s="260"/>
      <c r="B17" s="265"/>
      <c r="C17" s="141"/>
      <c r="D17" s="266"/>
    </row>
    <row r="18" spans="1:4" ht="12.75">
      <c r="A18" s="260" t="s">
        <v>239</v>
      </c>
      <c r="B18" s="265"/>
      <c r="C18" s="263"/>
      <c r="D18" s="264"/>
    </row>
    <row r="19" spans="1:4" ht="12.75">
      <c r="A19" s="260"/>
      <c r="B19" s="265"/>
      <c r="C19" s="141"/>
      <c r="D19" s="266"/>
    </row>
    <row r="20" spans="1:4" ht="12.75">
      <c r="A20" s="268" t="s">
        <v>240</v>
      </c>
      <c r="B20" s="269"/>
      <c r="C20" s="270"/>
      <c r="D20" s="271"/>
    </row>
  </sheetData>
  <sheetProtection selectLockedCells="1" selectUnlockedCells="1"/>
  <mergeCells count="2">
    <mergeCell ref="A1:A2"/>
    <mergeCell ref="B1:D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8:F20"/>
  <sheetViews>
    <sheetView workbookViewId="0" topLeftCell="A1">
      <selection activeCell="E17" sqref="E17"/>
    </sheetView>
  </sheetViews>
  <sheetFormatPr defaultColWidth="9.140625" defaultRowHeight="12.75"/>
  <cols>
    <col min="2" max="2" width="11.28125" style="0" customWidth="1"/>
    <col min="3" max="4" width="17.28125" style="0" customWidth="1"/>
  </cols>
  <sheetData>
    <row r="8" spans="1:5" ht="12.75" customHeight="1">
      <c r="A8" s="272" t="s">
        <v>241</v>
      </c>
      <c r="B8" s="272"/>
      <c r="C8" s="272" t="s">
        <v>242</v>
      </c>
      <c r="D8" s="272" t="s">
        <v>242</v>
      </c>
      <c r="E8" s="273"/>
    </row>
    <row r="9" spans="1:5" ht="12.75" customHeight="1">
      <c r="A9" s="274" t="s">
        <v>243</v>
      </c>
      <c r="B9" s="274"/>
      <c r="C9" s="275">
        <v>136321.43</v>
      </c>
      <c r="D9" s="276">
        <f>C10+C9</f>
        <v>171598.22999999998</v>
      </c>
      <c r="E9" s="277"/>
    </row>
    <row r="10" spans="1:5" ht="12.75">
      <c r="A10" s="274" t="s">
        <v>244</v>
      </c>
      <c r="B10" s="274"/>
      <c r="C10" s="275">
        <v>35276.8</v>
      </c>
      <c r="D10" s="276"/>
      <c r="E10" s="277"/>
    </row>
    <row r="11" ht="12.75">
      <c r="E11" s="141"/>
    </row>
    <row r="12" spans="1:5" ht="12.75">
      <c r="A12" s="272" t="s">
        <v>245</v>
      </c>
      <c r="B12" s="272"/>
      <c r="C12" s="272" t="s">
        <v>242</v>
      </c>
      <c r="D12" s="272" t="s">
        <v>242</v>
      </c>
      <c r="E12" s="273"/>
    </row>
    <row r="13" spans="1:5" ht="12.75">
      <c r="A13" s="278" t="s">
        <v>246</v>
      </c>
      <c r="B13" s="278"/>
      <c r="C13" s="275">
        <v>335914.34</v>
      </c>
      <c r="D13" s="276">
        <f>SUM(C13:C14)</f>
        <v>361469.80000000005</v>
      </c>
      <c r="E13" s="277"/>
    </row>
    <row r="14" spans="1:5" ht="12.75">
      <c r="A14" s="278" t="s">
        <v>247</v>
      </c>
      <c r="B14" s="278"/>
      <c r="C14" s="275">
        <v>25555.46</v>
      </c>
      <c r="D14" s="276"/>
      <c r="E14" s="277"/>
    </row>
    <row r="16" spans="1:4" ht="12.75">
      <c r="A16" s="272" t="s">
        <v>248</v>
      </c>
      <c r="B16" s="272"/>
      <c r="C16" s="272"/>
      <c r="D16" s="279">
        <f>D9+D13</f>
        <v>533068.03</v>
      </c>
    </row>
    <row r="20" ht="12.75">
      <c r="F20" t="s">
        <v>249</v>
      </c>
    </row>
  </sheetData>
  <sheetProtection selectLockedCells="1" selectUnlockedCells="1"/>
  <mergeCells count="9">
    <mergeCell ref="A8:B8"/>
    <mergeCell ref="A9:B9"/>
    <mergeCell ref="D9:D10"/>
    <mergeCell ref="E9:E10"/>
    <mergeCell ref="A10:B10"/>
    <mergeCell ref="A12:B12"/>
    <mergeCell ref="D13:D14"/>
    <mergeCell ref="E13:E14"/>
    <mergeCell ref="A16:C1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26" sqref="E26"/>
    </sheetView>
  </sheetViews>
  <sheetFormatPr defaultColWidth="9.140625" defaultRowHeight="12.75"/>
  <cols>
    <col min="1" max="1" width="43.28125" style="0" customWidth="1"/>
    <col min="2" max="2" width="6.7109375" style="0" customWidth="1"/>
  </cols>
  <sheetData>
    <row r="1" spans="1:5" ht="13.5">
      <c r="A1" s="280" t="s">
        <v>231</v>
      </c>
      <c r="B1" s="281" t="s">
        <v>218</v>
      </c>
      <c r="C1" s="281"/>
      <c r="D1" s="281"/>
      <c r="E1" s="196"/>
    </row>
    <row r="2" spans="1:5" ht="13.5">
      <c r="A2" s="280"/>
      <c r="B2" s="282">
        <v>30</v>
      </c>
      <c r="C2" s="283">
        <v>60</v>
      </c>
      <c r="D2" s="284">
        <v>90</v>
      </c>
      <c r="E2" s="196"/>
    </row>
    <row r="3" spans="1:5" ht="12.75">
      <c r="A3" s="184"/>
      <c r="B3" s="285"/>
      <c r="C3" s="196"/>
      <c r="D3" s="286"/>
      <c r="E3" s="196"/>
    </row>
    <row r="4" spans="1:5" ht="12.75">
      <c r="A4" s="285" t="s">
        <v>232</v>
      </c>
      <c r="B4" s="287"/>
      <c r="C4" s="288"/>
      <c r="D4" s="289"/>
      <c r="E4" s="196"/>
    </row>
    <row r="5" spans="1:5" ht="12.75">
      <c r="A5" s="285"/>
      <c r="B5" s="290"/>
      <c r="C5" s="196"/>
      <c r="D5" s="291"/>
      <c r="E5" s="196"/>
    </row>
    <row r="6" spans="1:5" ht="12.75">
      <c r="A6" s="285" t="s">
        <v>233</v>
      </c>
      <c r="B6" s="287"/>
      <c r="C6" s="288"/>
      <c r="D6" s="291"/>
      <c r="E6" s="196"/>
    </row>
    <row r="7" spans="1:5" ht="12.75">
      <c r="A7" s="285"/>
      <c r="B7" s="290"/>
      <c r="C7" s="196"/>
      <c r="D7" s="291"/>
      <c r="E7" s="196"/>
    </row>
    <row r="8" spans="1:5" ht="12.75">
      <c r="A8" s="285" t="s">
        <v>234</v>
      </c>
      <c r="B8" s="287"/>
      <c r="C8" s="196"/>
      <c r="D8" s="291"/>
      <c r="E8" s="196"/>
    </row>
    <row r="9" spans="1:5" ht="12.75">
      <c r="A9" s="285"/>
      <c r="B9" s="290"/>
      <c r="C9" s="196"/>
      <c r="D9" s="291"/>
      <c r="E9" s="196"/>
    </row>
    <row r="10" spans="1:5" ht="12.75">
      <c r="A10" s="285" t="s">
        <v>235</v>
      </c>
      <c r="B10" s="287"/>
      <c r="C10" s="288"/>
      <c r="D10" s="291"/>
      <c r="E10" s="196"/>
    </row>
    <row r="11" spans="1:5" ht="12.75">
      <c r="A11" s="285"/>
      <c r="B11" s="290"/>
      <c r="C11" s="196"/>
      <c r="D11" s="291"/>
      <c r="E11" s="196"/>
    </row>
    <row r="12" spans="1:5" ht="12.75">
      <c r="A12" s="285" t="s">
        <v>236</v>
      </c>
      <c r="B12" s="290"/>
      <c r="C12" s="288"/>
      <c r="D12" s="289"/>
      <c r="E12" s="196"/>
    </row>
    <row r="13" spans="1:5" ht="12.75">
      <c r="A13" s="285"/>
      <c r="B13" s="290"/>
      <c r="C13" s="196"/>
      <c r="D13" s="291"/>
      <c r="E13" s="196"/>
    </row>
    <row r="14" spans="1:5" ht="13.5">
      <c r="A14" s="285" t="s">
        <v>250</v>
      </c>
      <c r="B14" s="290"/>
      <c r="C14" s="164"/>
      <c r="D14" s="289"/>
      <c r="E14" s="196"/>
    </row>
    <row r="15" spans="1:5" ht="12.75">
      <c r="A15" s="285"/>
      <c r="B15" s="290"/>
      <c r="C15" s="196"/>
      <c r="D15" s="195"/>
      <c r="E15" s="292"/>
    </row>
    <row r="16" spans="1:5" ht="12.75">
      <c r="A16" s="293" t="s">
        <v>251</v>
      </c>
      <c r="B16" s="287"/>
      <c r="C16" s="164"/>
      <c r="D16" s="294"/>
      <c r="E16" s="295"/>
    </row>
    <row r="17" spans="1:5" ht="12.75">
      <c r="A17" s="285"/>
      <c r="B17" s="290"/>
      <c r="C17" s="164"/>
      <c r="D17" s="294"/>
      <c r="E17" s="295"/>
    </row>
    <row r="18" spans="1:5" ht="12.75">
      <c r="A18" s="285" t="s">
        <v>252</v>
      </c>
      <c r="B18" s="290"/>
      <c r="C18" s="164"/>
      <c r="D18" s="289"/>
      <c r="E18" s="295"/>
    </row>
    <row r="19" spans="1:5" ht="12.75">
      <c r="A19" s="285"/>
      <c r="B19" s="290"/>
      <c r="D19" s="294"/>
      <c r="E19" s="295"/>
    </row>
    <row r="20" spans="1:5" ht="13.5">
      <c r="A20" s="285" t="s">
        <v>253</v>
      </c>
      <c r="B20" s="290"/>
      <c r="C20" s="288"/>
      <c r="D20" s="294"/>
      <c r="E20" s="295"/>
    </row>
    <row r="21" spans="1:5" ht="12.75">
      <c r="A21" s="285"/>
      <c r="B21" s="290"/>
      <c r="C21" s="196"/>
      <c r="D21" s="291"/>
      <c r="E21" s="196"/>
    </row>
    <row r="22" spans="1:5" ht="12.75">
      <c r="A22" s="285" t="s">
        <v>254</v>
      </c>
      <c r="B22" s="290"/>
      <c r="C22" s="288"/>
      <c r="D22" s="289"/>
      <c r="E22" s="196"/>
    </row>
    <row r="23" spans="1:5" ht="12.75">
      <c r="A23" s="285"/>
      <c r="B23" s="290"/>
      <c r="C23" s="296"/>
      <c r="D23" s="294"/>
      <c r="E23" s="196"/>
    </row>
    <row r="24" spans="1:5" ht="13.5">
      <c r="A24" s="297" t="s">
        <v>255</v>
      </c>
      <c r="B24" s="298"/>
      <c r="C24" s="299"/>
      <c r="D24" s="300"/>
      <c r="E24" s="196"/>
    </row>
    <row r="25" spans="1:5" ht="12.75">
      <c r="A25" s="196"/>
      <c r="B25" s="196"/>
      <c r="C25" s="196"/>
      <c r="D25" s="196"/>
      <c r="E25" s="196"/>
    </row>
  </sheetData>
  <sheetProtection selectLockedCells="1" selectUnlockedCells="1"/>
  <mergeCells count="3">
    <mergeCell ref="A1:A2"/>
    <mergeCell ref="B1:D1"/>
    <mergeCell ref="E16:E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Maíra de Azevedo Oliveira</dc:creator>
  <cp:keywords/>
  <dc:description/>
  <cp:lastModifiedBy/>
  <cp:lastPrinted>2021-06-21T14:10:21Z</cp:lastPrinted>
  <dcterms:modified xsi:type="dcterms:W3CDTF">2021-08-10T18:43:19Z</dcterms:modified>
  <cp:category/>
  <cp:version/>
  <cp:contentType/>
  <cp:contentStatus/>
  <cp:revision>1</cp:revision>
</cp:coreProperties>
</file>