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9.xml.rels" ContentType="application/vnd.openxmlformats-package.relationships+xml"/>
  <Override PartName="/xl/worksheets/_rels/sheet1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8.xml.rels" ContentType="application/vnd.openxmlformats-package.relationships+xml"/>
  <Override PartName="/xl/sharedStrings.xml" ContentType="application/vnd.openxmlformats-officedocument.spreadsheetml.sharedStrings+xml"/>
  <Override PartName="/xl/media/image10.wmf" ContentType="image/x-wmf"/>
  <Override PartName="/xl/media/image11.png" ContentType="image/png"/>
  <Override PartName="/xl/media/image12.wmf" ContentType="image/x-wmf"/>
  <Override PartName="/xl/media/image13.png" ContentType="image/png"/>
  <Override PartName="/xl/media/image14.png" ContentType="image/png"/>
  <Override PartName="/xl/media/image15.png" ContentType="image/png"/>
  <Override PartName="/xl/media/image16.png" ContentType="image/png"/>
  <Override PartName="/xl/media/image17.png" ContentType="image/png"/>
  <Override PartName="/xl/media/image18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7"/>
  </bookViews>
  <sheets>
    <sheet name="Orçamento" sheetId="1" state="visible" r:id="rId2"/>
    <sheet name="Mem" sheetId="2" state="visible" r:id="rId3"/>
    <sheet name="Cotações" sheetId="3" state="visible" r:id="rId4"/>
    <sheet name="PROPOSTA GV-GP" sheetId="4" state="visible" r:id="rId5"/>
    <sheet name="PROPOSTA SUPERVISOR" sheetId="5" state="visible" r:id="rId6"/>
    <sheet name="Memória de cálculo - Encargos" sheetId="6" state="visible" r:id="rId7"/>
    <sheet name="Pesquisa" sheetId="7" state="visible" r:id="rId8"/>
    <sheet name="Cronograma de Medições" sheetId="8" state="visible" r:id="rId9"/>
    <sheet name="IMPOSTO" sheetId="9" state="visible" r:id="rId10"/>
  </sheets>
  <definedNames>
    <definedName function="false" hidden="false" localSheetId="8" name="_xlnm.Print_Area" vbProcedure="false">IMPOSTO!$A$1:$O$31</definedName>
    <definedName function="false" hidden="false" localSheetId="0" name="_xlnm.Print_Area" vbProcedure="false">Orçamento!$A$1:$H$58</definedName>
    <definedName function="false" hidden="false" localSheetId="0" name="_xlnm.Print_Titles" vbProcedure="false">Orçamento!$1:$12</definedName>
    <definedName function="false" hidden="false" localSheetId="6" name="_xlnm.Print_Area" vbProcedure="false">Pesquisa!$A$1:$G$181</definedName>
    <definedName function="false" hidden="false" name="all" vbProcedure="false">'[3]atualização de planilha' #REF!</definedName>
    <definedName function="false" hidden="false" name="poarRR" vbProcedure="false">#REF!</definedName>
    <definedName function="false" hidden="false" name="_xlnm.Database" vbProcedure="false">#REF!</definedName>
    <definedName function="false" hidden="false" localSheetId="0" name="all" vbProcedure="false">'[2]atualização de planilha' #REF!</definedName>
    <definedName function="false" hidden="false" localSheetId="0" name="poarRR" vbProcedure="false">#REF!</definedName>
    <definedName function="false" hidden="false" localSheetId="0" name="_xlnm.Database" vbProcedure="false">#REF!</definedName>
    <definedName function="false" hidden="false" localSheetId="0" name="_xlnm.Print_Area_0" vbProcedure="false">Orçamento!$A$1:$G$58</definedName>
    <definedName function="false" hidden="false" localSheetId="0" name="_xlnm.Print_Area_0_0" vbProcedure="false">Orçamento!$A$1:$G$58</definedName>
    <definedName function="false" hidden="false" localSheetId="0" name="_xlnm.Print_Area_0_0_0" vbProcedure="false">Orçamento!$A$1:$G$58</definedName>
    <definedName function="false" hidden="false" localSheetId="0" name="_xlnm.Print_Area_0_0_0_0" vbProcedure="false">Orçamento!$A$1:$G$58</definedName>
    <definedName function="false" hidden="false" localSheetId="0" name="_xlnm.Print_Area_0_0_0_0_0" vbProcedure="false">Orçamento!$A$1:$G$58</definedName>
    <definedName function="false" hidden="false" localSheetId="0" name="_xlnm.Print_Area_0_0_0_0_0_0" vbProcedure="false">Orçamento!$A$1:$G$58</definedName>
    <definedName function="false" hidden="false" localSheetId="0" name="_xlnm.Print_Area_0_0_0_0_0_0_0" vbProcedure="false">Orçamento!$A$1:$G$58</definedName>
    <definedName function="false" hidden="false" localSheetId="0" name="_xlnm.Print_Area_0_0_0_0_0_0_0_0" vbProcedure="false">Orçamento!$A$1:$G$58</definedName>
    <definedName function="false" hidden="false" localSheetId="0" name="_xlnm.Print_Area_0_0_0_0_0_0_0_0_0" vbProcedure="false">Orçamento!$A$1:$G$58</definedName>
    <definedName function="false" hidden="false" localSheetId="0" name="_xlnm.Print_Area_0_0_0_0_0_0_0_0_0_0" vbProcedure="false">Orçamento!$A$1:$G$58</definedName>
    <definedName function="false" hidden="false" localSheetId="0" name="_xlnm.Print_Area_0_0_0_0_0_0_0_0_0_0_0" vbProcedure="false">Orçamento!$A$1:$G$58</definedName>
    <definedName function="false" hidden="false" localSheetId="0" name="_xlnm.Print_Area_0_0_0_0_0_0_0_0_0_0_0_0" vbProcedure="false">Orçamento!$A$1:$G$58</definedName>
    <definedName function="false" hidden="false" localSheetId="0" name="_xlnm.Print_Area_0_0_0_0_0_0_0_0_0_0_0_0_0" vbProcedure="false">Orçamento!$A$1:$G$58</definedName>
    <definedName function="false" hidden="false" localSheetId="0" name="_xlnm.Print_Area_0_0_0_0_0_0_0_0_0_0_0_0_0_0" vbProcedure="false">Orçamento!$A$1:$G$58</definedName>
    <definedName function="false" hidden="false" localSheetId="0" name="_xlnm.Print_Area_0_0_0_0_0_0_0_0_0_0_0_0_0_0_0" vbProcedure="false">Orçamento!$A$1:$G$58</definedName>
    <definedName function="false" hidden="false" localSheetId="0" name="_xlnm.Print_Area_0_0_0_0_0_0_0_0_0_0_0_0_0_0_0_0" vbProcedure="false">Orçamento!$A$1:$G$58</definedName>
    <definedName function="false" hidden="false" localSheetId="0" name="_xlnm.Print_Area_0_0_0_0_0_0_0_0_0_0_0_0_0_0_0_0_0" vbProcedure="false">Orçamento!$A$1:$G$58</definedName>
    <definedName function="false" hidden="false" localSheetId="0" name="_xlnm.Print_Area_0_0_0_0_0_0_0_0_0_0_0_0_0_0_0_0_0_0" vbProcedure="false">Orçamento!$A$1:$G$58</definedName>
    <definedName function="false" hidden="false" localSheetId="0" name="_xlnm.Print_Area_0_0_0_0_0_0_0_0_0_0_0_0_0_0_0_0_0_0_0" vbProcedure="false">Orçamento!$A$1:$G$58</definedName>
    <definedName function="false" hidden="false" localSheetId="0" name="_xlnm.Print_Area_0_0_0_0_0_0_0_0_0_0_0_0_0_0_0_0_0_0_0_0" vbProcedure="false">Orçamento!$A$1:$G$58</definedName>
    <definedName function="false" hidden="false" localSheetId="0" name="_xlnm.Print_Area_0_0_0_0_0_0_0_0_0_0_0_0_0_0_0_0_0_0_0_0_0" vbProcedure="false">Orçamento!$A$1:$G$58</definedName>
    <definedName function="false" hidden="false" localSheetId="1" name="all" vbProcedure="false">'[1]atualização de planilha' #REF!</definedName>
    <definedName function="false" hidden="false" localSheetId="1" name="poarRR" vbProcedure="false">#REF!</definedName>
    <definedName function="false" hidden="false" localSheetId="1" name="_xlnm.Database" vbProcedure="false">#REF!</definedName>
    <definedName function="false" hidden="false" localSheetId="2" name="all" vbProcedure="false">#REF!</definedName>
    <definedName function="false" hidden="false" localSheetId="2" name="poarRR" vbProcedure="false">#REF!</definedName>
    <definedName function="false" hidden="false" localSheetId="2" name="_xlnm.Database" vbProcedure="false">#REF!</definedName>
    <definedName function="false" hidden="false" localSheetId="2" name="_xlnm._FilterDatabase" vbProcedure="false">cotações #REF!</definedName>
    <definedName function="false" hidden="false" localSheetId="6" name="_xlnm.Print_Area" vbProcedure="false">Pesquisa!$A$1:$E$181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<sst xmlns="http://schemas.openxmlformats.org/spreadsheetml/2006/main" count="788" uniqueCount="371">
  <si>
    <r>
      <rPr>
        <sz val="9"/>
        <color rgb="FF000000"/>
        <rFont val="Arial"/>
        <family val="2"/>
        <charset val="1"/>
      </rPr>
      <t xml:space="preserve">                                 REPÚBLICA FEDERATIVA DO BRASIL – ESTADO DO RIO DE JANEIRO
</t>
    </r>
    <r>
      <rPr>
        <sz val="15"/>
        <color rgb="FF000000"/>
        <rFont val="Arial"/>
        <family val="2"/>
        <charset val="1"/>
      </rPr>
      <t xml:space="preserve">                PREFEITURA MUNICIPAL DE QUISSAMÃ
</t>
    </r>
    <r>
      <rPr>
        <sz val="9"/>
        <color rgb="FF000000"/>
        <rFont val="Arial"/>
        <family val="2"/>
        <charset val="1"/>
      </rPr>
      <t xml:space="preserve">                                SECRETARIA MUNICIPAL DE SEGURANÇA PÚBLICA E TRANSITO</t>
    </r>
  </si>
  <si>
    <t xml:space="preserve">PLANILHA DE PREÇOS E SERVIÇOS</t>
  </si>
  <si>
    <t xml:space="preserve">CONTRATAÇÃO DO SERVIÇO DE GESTÃO DE PREVENÇÃO DO AFOGAMENTO E SALVAMENTO AQUÁTICO COM GUARDA-VIDAS E DE GUARDIÕES DE PISCINA</t>
  </si>
  <si>
    <t xml:space="preserve">Item</t>
  </si>
  <si>
    <t xml:space="preserve">Cod.</t>
  </si>
  <si>
    <t xml:space="preserve">Descr.</t>
  </si>
  <si>
    <t xml:space="preserve">Un.</t>
  </si>
  <si>
    <t xml:space="preserve">Quant.</t>
  </si>
  <si>
    <t xml:space="preserve">R$ Unit.</t>
  </si>
  <si>
    <t xml:space="preserve">R$ Total </t>
  </si>
  <si>
    <t xml:space="preserve">R$ Total C/ IMPOSTO/LUCRO</t>
  </si>
  <si>
    <t xml:space="preserve">1.0</t>
  </si>
  <si>
    <t xml:space="preserve">MATERIAIS</t>
  </si>
  <si>
    <t xml:space="preserve">1.01</t>
  </si>
  <si>
    <t xml:space="preserve">PESQUISA DE MERCADO Nº 1</t>
  </si>
  <si>
    <t xml:space="preserve">CONJUNTO DE INVERNO (JAQUETA E CALÇA)</t>
  </si>
  <si>
    <t xml:space="preserve">PÇ</t>
  </si>
  <si>
    <t xml:space="preserve">1.02</t>
  </si>
  <si>
    <t xml:space="preserve">PESQUISA DE MERCADO Nº 2</t>
  </si>
  <si>
    <t xml:space="preserve">CAPA DE CHUVA COM CAPUZ PVC FORRADO EXTRA GRANDE</t>
  </si>
  <si>
    <t xml:space="preserve">UN </t>
  </si>
  <si>
    <t xml:space="preserve">1.03</t>
  </si>
  <si>
    <t xml:space="preserve">PESQUISA DE MERCADO Nº 3</t>
  </si>
  <si>
    <t xml:space="preserve">APITO PROFISSIONAL </t>
  </si>
  <si>
    <t xml:space="preserve">1.04</t>
  </si>
  <si>
    <t xml:space="preserve">PESQUISA DE MERCADO Nº 4</t>
  </si>
  <si>
    <t xml:space="preserve">BOIA SALVA VIDA TIPO CIRCULAR</t>
  </si>
  <si>
    <t xml:space="preserve">1.05</t>
  </si>
  <si>
    <t xml:space="preserve">PESQUISA DE MERCADO Nº 5</t>
  </si>
  <si>
    <t xml:space="preserve">BOIA SALVA VIDA TIPO TORPEDO</t>
  </si>
  <si>
    <t xml:space="preserve">1.06</t>
  </si>
  <si>
    <t xml:space="preserve">PESQUISA DE MERCADO Nº 6</t>
  </si>
  <si>
    <t xml:space="preserve">BINÓCULOS PROFISSIONAL (PARA A FINALIDADE EM QUESTÃO)</t>
  </si>
  <si>
    <t xml:space="preserve">1.07</t>
  </si>
  <si>
    <t xml:space="preserve">PESQUISA DE MERCADO Nº 7</t>
  </si>
  <si>
    <t xml:space="preserve">NADADEIRA ( PÉ DE PATO)</t>
  </si>
  <si>
    <t xml:space="preserve">1.08</t>
  </si>
  <si>
    <t xml:space="preserve">PESQUISA DE MERCADO Nº 8</t>
  </si>
  <si>
    <t xml:space="preserve">KIT UNIFORME GUARDA-VIDAS (2 CAMISETAS REGATA + 1 SHORT + 2 SUNGA + 1 BONÉ + 2 CAMISAS TÉRMICA MANGA LARGA PROT UV)</t>
  </si>
  <si>
    <t xml:space="preserve">1.09</t>
  </si>
  <si>
    <t xml:space="preserve">PESQUISA DE MERCADO Nº 9</t>
  </si>
  <si>
    <t xml:space="preserve">OCULOS DE PROTEÇÃO CINZA</t>
  </si>
  <si>
    <t xml:space="preserve">1.10</t>
  </si>
  <si>
    <t xml:space="preserve">PESQUISA DE MERCADO Nº 10</t>
  </si>
  <si>
    <t xml:space="preserve">PROTETOR SOLAR FPS 50</t>
  </si>
  <si>
    <t xml:space="preserve">1.11</t>
  </si>
  <si>
    <t xml:space="preserve">PESQUISA DE MERCADO Nº 11</t>
  </si>
  <si>
    <t xml:space="preserve">PROTETOR LABIAL FPS 30</t>
  </si>
  <si>
    <t xml:space="preserve">1.12</t>
  </si>
  <si>
    <t xml:space="preserve">PESQUISA DE MERCADO Nº 12</t>
  </si>
  <si>
    <t xml:space="preserve">BOTIJÃO TERMICO 9 LITROS</t>
  </si>
  <si>
    <t xml:space="preserve">1.13</t>
  </si>
  <si>
    <t xml:space="preserve">PESQUISA DE MERCADO Nº 13</t>
  </si>
  <si>
    <t xml:space="preserve">PRANCHA SOFTBOARD 7.2</t>
  </si>
  <si>
    <t xml:space="preserve">1.14</t>
  </si>
  <si>
    <t xml:space="preserve">PESQUISA DE MERCADO Nº 14</t>
  </si>
  <si>
    <t xml:space="preserve">BARRACA (POSTO DE GUARDA VIDA)</t>
  </si>
  <si>
    <t xml:space="preserve">1.15</t>
  </si>
  <si>
    <t xml:space="preserve">PESQUISA DE MERCADO Nº 15</t>
  </si>
  <si>
    <t xml:space="preserve">BANDEIRA DE MARCAÇÃO</t>
  </si>
  <si>
    <t xml:space="preserve">1.16</t>
  </si>
  <si>
    <t xml:space="preserve">PESQUISA DE MERCADO Nº 16</t>
  </si>
  <si>
    <t xml:space="preserve">CORDA</t>
  </si>
  <si>
    <t xml:space="preserve">MT</t>
  </si>
  <si>
    <t xml:space="preserve">1.17</t>
  </si>
  <si>
    <t xml:space="preserve">PESQUISA DE MERCADO Nº 17</t>
  </si>
  <si>
    <t xml:space="preserve">KIT RESGATE COM PRANCHA EM POLIETILENO + AMBU + POCKET</t>
  </si>
  <si>
    <t xml:space="preserve">OUTUBRO E NOVEMBRO DE 2021 + ABRIL, MAIO, JUNHO, JULHO AGOSTO E SETEMBRO DE 2022</t>
  </si>
  <si>
    <t xml:space="preserve">2.0</t>
  </si>
  <si>
    <t xml:space="preserve">VEÍCULOS</t>
  </si>
  <si>
    <t xml:space="preserve">2.01</t>
  </si>
  <si>
    <t xml:space="preserve">19.004.0045-C   (EMOP) 04/2021</t>
  </si>
  <si>
    <t xml:space="preserve">VEICULO DE PASSEIO,5 PASSAGEIROS,MOTOR BICOMBUSTIVEL (GASOLINA E ALCOOL) DE 1.0 LITRO, EXCLUSIVE MOTORISTA</t>
  </si>
  <si>
    <t xml:space="preserve">H</t>
  </si>
  <si>
    <t xml:space="preserve">2.02</t>
  </si>
  <si>
    <t xml:space="preserve">19.004.0045-E   (EMOP) 04/2021</t>
  </si>
  <si>
    <t xml:space="preserve">VEICULO DE PASSEIO,5 PASSAGEIROS,MOTOR BICOMBUSTIVEL (GASOLINA E ALCOOL) DE 1.0 LITRO,EXCLUSIVE MOTORISTA</t>
  </si>
  <si>
    <t xml:space="preserve">3.0</t>
  </si>
  <si>
    <t xml:space="preserve">MÃO-DE-OBRA</t>
  </si>
  <si>
    <t xml:space="preserve">3.01</t>
  </si>
  <si>
    <t xml:space="preserve">Pesquisa de preços (anexa)</t>
  </si>
  <si>
    <t xml:space="preserve">MAO-DE-OBRA DE SUPERVISOR</t>
  </si>
  <si>
    <t xml:space="preserve">HOMEM * OITO MESES</t>
  </si>
  <si>
    <t xml:space="preserve">3.02</t>
  </si>
  <si>
    <t xml:space="preserve">MÃO-DE-OBRA DE GUARDA-VIDAS , INCLUSIVE ENCARGOS SOCIAIS</t>
  </si>
  <si>
    <t xml:space="preserve">3.03</t>
  </si>
  <si>
    <t xml:space="preserve">MÃO-DE-OBRA DE GUARDIÕES DE PISCINA , INCLUSIVE ENCARGOS SOCIAIS</t>
  </si>
  <si>
    <t xml:space="preserve">3.04</t>
  </si>
  <si>
    <t xml:space="preserve">TICKET REFEIÇÃO</t>
  </si>
  <si>
    <t xml:space="preserve">UN</t>
  </si>
  <si>
    <t xml:space="preserve">DEZEMBRO DE 2021 + JANEIRO, FEVEREIRO E MARÇO DE 2022</t>
  </si>
  <si>
    <t xml:space="preserve">4.0</t>
  </si>
  <si>
    <t xml:space="preserve">4.01</t>
  </si>
  <si>
    <t xml:space="preserve">4.02</t>
  </si>
  <si>
    <t xml:space="preserve">4.03</t>
  </si>
  <si>
    <t xml:space="preserve">QUADRICICLO, 2 PASSAGEIROS, TRAÇÃO 4X4, MOTOR 400CC OU SUPERIOR</t>
  </si>
  <si>
    <t xml:space="preserve">D</t>
  </si>
  <si>
    <t xml:space="preserve">5.0</t>
  </si>
  <si>
    <t xml:space="preserve">5.01</t>
  </si>
  <si>
    <t xml:space="preserve">HOMEM * QUATRO MESES</t>
  </si>
  <si>
    <t xml:space="preserve">5.02</t>
  </si>
  <si>
    <t xml:space="preserve">5.03</t>
  </si>
  <si>
    <t xml:space="preserve">5.04</t>
  </si>
  <si>
    <t xml:space="preserve">TOTAL DO ORÇAMENTO</t>
  </si>
  <si>
    <t xml:space="preserve">OBS: NÃO HOUVE INCIDÊNCIA DE IMPOSTO SOBRE OS MATERIAIS.</t>
  </si>
  <si>
    <t xml:space="preserve">CÁLCULO DO EFETIVO DE GUARDA-VIDAS:</t>
  </si>
  <si>
    <t xml:space="preserve">TICKET REFEIÇÃO:</t>
  </si>
  <si>
    <r>
      <rPr>
        <b val="true"/>
        <u val="single"/>
        <sz val="10"/>
        <rFont val="Arial"/>
        <family val="2"/>
        <charset val="1"/>
      </rPr>
      <t xml:space="preserve">PERÍODO: ALTA TEMPORADA</t>
    </r>
    <r>
      <rPr>
        <b val="true"/>
        <u val="single"/>
        <sz val="9"/>
        <rFont val="Arial"/>
        <family val="2"/>
        <charset val="1"/>
      </rPr>
      <t xml:space="preserve"> (DEZEMBRO, JANEIRO, FEVEREIRO E MARÇO)</t>
    </r>
  </si>
  <si>
    <r>
      <rPr>
        <sz val="10"/>
        <color rgb="FF000000"/>
        <rFont val="Arial"/>
        <family val="2"/>
        <charset val="1"/>
      </rPr>
      <t xml:space="preserve">PERÍODO </t>
    </r>
    <r>
      <rPr>
        <u val="single"/>
        <sz val="10"/>
        <color rgb="FF000000"/>
        <rFont val="Arial"/>
        <family val="2"/>
        <charset val="1"/>
      </rPr>
      <t xml:space="preserve">ALTA TEMPORADA</t>
    </r>
    <r>
      <rPr>
        <sz val="10"/>
        <color rgb="FF000000"/>
        <rFont val="Arial"/>
        <family val="2"/>
        <charset val="1"/>
      </rPr>
      <t xml:space="preserve"> ....................................................................................</t>
    </r>
  </si>
  <si>
    <t xml:space="preserve">EFETIVO GUARDA-VIDAS + GUARDIÕES + SUPERVISORES ...........................................</t>
  </si>
  <si>
    <t xml:space="preserve">Guarda-vidas Praia de João Francisco .................................................................................</t>
  </si>
  <si>
    <r>
      <rPr>
        <b val="true"/>
        <sz val="10"/>
        <rFont val="Arial"/>
        <family val="2"/>
        <charset val="1"/>
      </rPr>
      <t xml:space="preserve">TOTAL</t>
    </r>
    <r>
      <rPr>
        <b val="true"/>
        <sz val="10"/>
        <color rgb="FF000000"/>
        <rFont val="Arial"/>
        <family val="2"/>
        <charset val="1"/>
      </rPr>
      <t xml:space="preserve"> </t>
    </r>
    <r>
      <rPr>
        <sz val="10"/>
        <rFont val="Arial"/>
        <family val="2"/>
        <charset val="1"/>
      </rPr>
      <t xml:space="preserve">.................................................................................................................</t>
    </r>
  </si>
  <si>
    <t xml:space="preserve">Guarda-vidas Praia de Barra do Furado ...........................................................................</t>
  </si>
  <si>
    <t xml:space="preserve">Guarda-vidas Praia do Visgueiro ........................................................................................................</t>
  </si>
  <si>
    <r>
      <rPr>
        <sz val="10"/>
        <color rgb="FF000000"/>
        <rFont val="Arial"/>
        <family val="2"/>
        <charset val="1"/>
      </rPr>
      <t xml:space="preserve">PERÍODO </t>
    </r>
    <r>
      <rPr>
        <u val="single"/>
        <sz val="10"/>
        <color rgb="FF000000"/>
        <rFont val="Arial"/>
        <family val="2"/>
        <charset val="1"/>
      </rPr>
      <t xml:space="preserve">BAIXA TEMPORADA</t>
    </r>
    <r>
      <rPr>
        <sz val="10"/>
        <color rgb="FF000000"/>
        <rFont val="Arial"/>
        <family val="2"/>
        <charset val="1"/>
      </rPr>
      <t xml:space="preserve"> ....................................................................................</t>
    </r>
  </si>
  <si>
    <t xml:space="preserve">Período ............................................................................................................................................</t>
  </si>
  <si>
    <r>
      <rPr>
        <b val="true"/>
        <sz val="10"/>
        <color rgb="FF000000"/>
        <rFont val="Arial"/>
        <family val="2"/>
        <charset val="1"/>
      </rPr>
      <t xml:space="preserve">Total </t>
    </r>
    <r>
      <rPr>
        <sz val="10"/>
        <color rgb="FF000000"/>
        <rFont val="Arial"/>
        <family val="2"/>
        <charset val="1"/>
      </rPr>
      <t xml:space="preserve">............................................................................................................................................................</t>
    </r>
  </si>
  <si>
    <t xml:space="preserve">Supervisor ................................................................................................................</t>
  </si>
  <si>
    <t xml:space="preserve">Período ..........................................................................................................</t>
  </si>
  <si>
    <r>
      <rPr>
        <b val="true"/>
        <u val="single"/>
        <sz val="11"/>
        <rFont val="Arial"/>
        <family val="2"/>
        <charset val="1"/>
      </rPr>
      <t xml:space="preserve">VEÍCULO</t>
    </r>
    <r>
      <rPr>
        <b val="true"/>
        <u val="single"/>
        <sz val="9"/>
        <rFont val="Arial"/>
        <family val="2"/>
        <charset val="1"/>
      </rPr>
      <t xml:space="preserve">:</t>
    </r>
  </si>
  <si>
    <t xml:space="preserve">PERÍODO DE BAIXA TEMPORADA</t>
  </si>
  <si>
    <t xml:space="preserve">Nº DE DIAS EM 1 MÊS  QUE O VEÍCULO IRÁ RODAR ............................................................</t>
  </si>
  <si>
    <r>
      <rPr>
        <b val="true"/>
        <u val="single"/>
        <sz val="10"/>
        <rFont val="Arial"/>
        <family val="2"/>
        <charset val="1"/>
      </rPr>
      <t xml:space="preserve">PERÍODO: BAIXA TEMPORADA </t>
    </r>
    <r>
      <rPr>
        <b val="true"/>
        <u val="single"/>
        <sz val="9"/>
        <rFont val="Arial"/>
        <family val="2"/>
        <charset val="1"/>
      </rPr>
      <t xml:space="preserve">(ABRIL,MAIO,JUNHO,JULHO,AGOSTO,SETEMBRO,OUTUBRO E NOVEMBRO)</t>
    </r>
  </si>
  <si>
    <t xml:space="preserve">PERÍODO DE UTILIZAÇÃO DIÁRIA DO VEÍCULO ....................................</t>
  </si>
  <si>
    <t xml:space="preserve">TOTAL DE HORAS MENSAIS DE UTILIZAÇÃO DO VEÍCULO.........................................................................</t>
  </si>
  <si>
    <t xml:space="preserve">% PRODUTIVIDADE ......................................................................................................</t>
  </si>
  <si>
    <t xml:space="preserve">% IMPRODUTIVIDADE ......................................................................................................</t>
  </si>
  <si>
    <t xml:space="preserve">TOTAL DE HORAS PRODUTIVAS (1 MÊS)  ...................................................</t>
  </si>
  <si>
    <t xml:space="preserve">TOTAL DE HORAS IMPRODUTIVAS (1 MÊS)  ...................................................</t>
  </si>
  <si>
    <r>
      <rPr>
        <b val="true"/>
        <sz val="10"/>
        <rFont val="Arial"/>
        <family val="2"/>
        <charset val="1"/>
      </rPr>
      <t xml:space="preserve">TOTAL DE HORAS PRODUTIVAS (8 MESES) </t>
    </r>
    <r>
      <rPr>
        <sz val="10"/>
        <rFont val="Arial"/>
        <family val="2"/>
        <charset val="1"/>
      </rPr>
      <t xml:space="preserve"> ...................................................</t>
    </r>
  </si>
  <si>
    <r>
      <rPr>
        <b val="true"/>
        <sz val="10"/>
        <rFont val="Arial"/>
        <family val="2"/>
        <charset val="1"/>
      </rPr>
      <t xml:space="preserve">TOTAL DE HORAS IMPRODUTIVAS (8 MESES) </t>
    </r>
    <r>
      <rPr>
        <sz val="10"/>
        <rFont val="Arial"/>
        <family val="2"/>
        <charset val="1"/>
      </rPr>
      <t xml:space="preserve"> ...................................................</t>
    </r>
  </si>
  <si>
    <t xml:space="preserve">PERÍODO DE ALTA TEMPORADA</t>
  </si>
  <si>
    <t xml:space="preserve">CÁLCULO DO EFETIVO DE GUARDIÕES DE PISCINA:</t>
  </si>
  <si>
    <r>
      <rPr>
        <b val="true"/>
        <sz val="10"/>
        <rFont val="Arial"/>
        <family val="2"/>
        <charset val="1"/>
      </rPr>
      <t xml:space="preserve">TOTAL DE HORAS PRODUTIVAS (4 MESES) </t>
    </r>
    <r>
      <rPr>
        <sz val="10"/>
        <rFont val="Arial"/>
        <family val="2"/>
        <charset val="1"/>
      </rPr>
      <t xml:space="preserve"> ...................................................</t>
    </r>
  </si>
  <si>
    <t xml:space="preserve">Guardião de piscina Piscina Praia .............................................................................................…</t>
  </si>
  <si>
    <r>
      <rPr>
        <b val="true"/>
        <sz val="10"/>
        <rFont val="Arial"/>
        <family val="2"/>
        <charset val="1"/>
      </rPr>
      <t xml:space="preserve">TOTAL DE HORAS IMPRODUTIVAS (4 MESES) </t>
    </r>
    <r>
      <rPr>
        <sz val="10"/>
        <rFont val="Arial"/>
        <family val="2"/>
        <charset val="1"/>
      </rPr>
      <t xml:space="preserve"> ...................................................</t>
    </r>
  </si>
  <si>
    <t xml:space="preserve">Guardião de piscina Parque Aquático ................................................................................................</t>
  </si>
  <si>
    <t xml:space="preserve">QUADRICICLO:</t>
  </si>
  <si>
    <t xml:space="preserve">QUANTIDADE DE QUADRICICLO A SER LOCADO ............................................................</t>
  </si>
  <si>
    <t xml:space="preserve">1 UN</t>
  </si>
  <si>
    <t xml:space="preserve">Nº DE DIAS EM 1 MÊS  QUE O QUADRICICLO SERA LOCADO ............................................................</t>
  </si>
  <si>
    <t xml:space="preserve">30 dias</t>
  </si>
  <si>
    <t xml:space="preserve">Nº DE DIAS X QUANTIDADE DE QUADRICICLO LOCADO ............................................................</t>
  </si>
  <si>
    <r>
      <rPr>
        <b val="true"/>
        <u val="single"/>
        <sz val="10"/>
        <rFont val="Arial"/>
        <family val="2"/>
        <charset val="1"/>
      </rPr>
      <t xml:space="preserve">PERÍODO: BAIXA TEMPORADA </t>
    </r>
    <r>
      <rPr>
        <b val="true"/>
        <u val="single"/>
        <sz val="9"/>
        <rFont val="Arial"/>
        <family val="2"/>
        <charset val="1"/>
      </rPr>
      <t xml:space="preserve">(MESES REMANESCENTES)</t>
    </r>
  </si>
  <si>
    <t xml:space="preserve">TOTAL DE DIAS A SER LOCADO EM (4 MESES)……………………………………………</t>
  </si>
  <si>
    <t xml:space="preserve">PESQUISA DE PREÇOS REFERENTE À MÃO-DE-OBRA DE GUARDA-VIDAS E GUARDIÕES DE PISCINA:</t>
  </si>
  <si>
    <t xml:space="preserve">Valores ref. a 180 h </t>
  </si>
  <si>
    <t xml:space="preserve">Data</t>
  </si>
  <si>
    <t xml:space="preserve">de trabalho (1 mês)</t>
  </si>
  <si>
    <t xml:space="preserve">da pesquisa</t>
  </si>
  <si>
    <r>
      <rPr>
        <u val="single"/>
        <sz val="9"/>
        <rFont val="Arial"/>
        <family val="2"/>
        <charset val="1"/>
      </rPr>
      <t xml:space="preserve">SINDICATO DOS BOMBEIROS CIVIS DO ESTADO DO RIO DE JANEIRO</t>
    </r>
    <r>
      <rPr>
        <sz val="9"/>
        <rFont val="Arial"/>
        <family val="2"/>
        <charset val="1"/>
      </rPr>
      <t xml:space="preserve">  -  CONVENÇÃO COLETIVA DE TRABALHO 2021/2022 - BOMBEIRO GUARDIÃO DE PISCINAS – PARAGRAFO PRIMEIRO) </t>
    </r>
  </si>
  <si>
    <t xml:space="preserve">Valor acrescido do encargos sociais conforme planilha do ANEXO-I :</t>
  </si>
  <si>
    <t xml:space="preserve">PESQUISA DE PREÇOS REFERENTE À MÃO-DE-OBRA DE SUPERVISOR:</t>
  </si>
  <si>
    <r>
      <rPr>
        <u val="single"/>
        <sz val="9"/>
        <rFont val="Arial"/>
        <family val="2"/>
        <charset val="1"/>
      </rPr>
      <t xml:space="preserve">SINDICATO DOS BOMBEIROS CIVIS DO ESTADO DO RIO DE JANEIRO</t>
    </r>
    <r>
      <rPr>
        <sz val="9"/>
        <rFont val="Arial"/>
        <family val="2"/>
        <charset val="1"/>
      </rPr>
      <t xml:space="preserve">  -  CONVENÇÃO COLETIVA DE TRABALHO 2021/2022 – BOMBEIRO GUARDIÃO DE PISCINAS – PARAGRAFO PRIMEIRO) </t>
    </r>
  </si>
  <si>
    <t xml:space="preserve">Valor acrescido do encargos sociais conforme planilha do ANEXO-II :</t>
  </si>
  <si>
    <t xml:space="preserve">PESQUISA DE PREÇOS REFERENTE ÀS DESPESAS COM VALE-REFEIÇÃO:</t>
  </si>
  <si>
    <t xml:space="preserve">Valor ref.</t>
  </si>
  <si>
    <t xml:space="preserve">a 1 dia</t>
  </si>
  <si>
    <t xml:space="preserve">a 1 mês</t>
  </si>
  <si>
    <t xml:space="preserve">(15 dias trabalhados)</t>
  </si>
  <si>
    <r>
      <rPr>
        <u val="single"/>
        <sz val="9"/>
        <rFont val="Arial"/>
        <family val="2"/>
        <charset val="1"/>
      </rPr>
      <t xml:space="preserve">SINDICATO DOS BOMBEIROS CIVIS DO ESTADO DO RIO DE JANEIRO</t>
    </r>
    <r>
      <rPr>
        <sz val="9"/>
        <rFont val="Arial"/>
        <family val="2"/>
        <charset val="1"/>
      </rPr>
      <t xml:space="preserve">  -  CONVENÇÃO COLETIVA DE TRABALHO 2021/2022 - BOMBEIRO GUARDIÃO DE PISCINAS - CLÁUSULA OITAVA) </t>
    </r>
  </si>
  <si>
    <t xml:space="preserve">República Federativa do Brasil – Estado do Rio de Janeiro</t>
  </si>
  <si>
    <t xml:space="preserve">Prefeitura Municipal de Quissamã</t>
  </si>
  <si>
    <t xml:space="preserve">Secretaria Municipal de Segurança Pública e Trânsito</t>
  </si>
  <si>
    <t xml:space="preserve">Av. Amilcar Pereira da Silva, 944 – Piteiras – Quissamã – RJ</t>
  </si>
  <si>
    <t xml:space="preserve">ANEXO I</t>
  </si>
  <si>
    <t xml:space="preserve">PROPOSTA DE CUSTO PARA MÃO DE OBRA – GUARDA VIDA E GUARDIÕES</t>
  </si>
  <si>
    <t xml:space="preserve">A</t>
  </si>
  <si>
    <t xml:space="preserve">Data de apresentação da proposta</t>
  </si>
  <si>
    <t xml:space="preserve">B</t>
  </si>
  <si>
    <t xml:space="preserve">Município</t>
  </si>
  <si>
    <t xml:space="preserve">Quissamã</t>
  </si>
  <si>
    <t xml:space="preserve">C</t>
  </si>
  <si>
    <t xml:space="preserve">Ano do Acordo, Convenção ou Dissídio Coletivo</t>
  </si>
  <si>
    <t xml:space="preserve">2021/2022</t>
  </si>
  <si>
    <t xml:space="preserve">Tipo de Contratação</t>
  </si>
  <si>
    <t xml:space="preserve">Empresa especializada em contratação de Guarda-vida e Guardiões de Piscina </t>
  </si>
  <si>
    <t xml:space="preserve">Dados para composição dos custos referentes à mão de obra</t>
  </si>
  <si>
    <t xml:space="preserve">Tipo de serviço (mesmo serviço com características distintas)</t>
  </si>
  <si>
    <t xml:space="preserve">Salvamento</t>
  </si>
  <si>
    <t xml:space="preserve">Salário Nominativo da Categoria Profissional</t>
  </si>
  <si>
    <t xml:space="preserve">Categoria profissional (vinculada à execução contratual)</t>
  </si>
  <si>
    <t xml:space="preserve">Guarda-Vidas/Guardiões de Piscina</t>
  </si>
  <si>
    <t xml:space="preserve">TOTAL DA REMUNERAÇÃO (R$)</t>
  </si>
  <si>
    <t xml:space="preserve"> ENCARGOS SOCIAIS INCIDENTES SOBRE A REMUNERAÇÃO (R$)</t>
  </si>
  <si>
    <t xml:space="preserve">GRUPO A</t>
  </si>
  <si>
    <t xml:space="preserve">A.01 INSS</t>
  </si>
  <si>
    <t xml:space="preserve">A.02 FGTS</t>
  </si>
  <si>
    <t xml:space="preserve">A.03 SESI/SESC</t>
  </si>
  <si>
    <t xml:space="preserve">A.04 SENAI/SENAC</t>
  </si>
  <si>
    <t xml:space="preserve">A.05 INCRA</t>
  </si>
  <si>
    <t xml:space="preserve">A.06 SEBRAE</t>
  </si>
  <si>
    <t xml:space="preserve">A.07 Salário Educação</t>
  </si>
  <si>
    <t xml:space="preserve">TOTAL - GRUPO A </t>
  </si>
  <si>
    <t xml:space="preserve">GRUPO B</t>
  </si>
  <si>
    <t xml:space="preserve">B.01 13º Salário</t>
  </si>
  <si>
    <t xml:space="preserve">B.02 Férias (Incluindo 1/3 constitucional)</t>
  </si>
  <si>
    <t xml:space="preserve">B.03 Aviso Prévio Trabalhado</t>
  </si>
  <si>
    <t xml:space="preserve">B.04 Auxílio Doença</t>
  </si>
  <si>
    <t xml:space="preserve">B.05 Acidente de Trabalho</t>
  </si>
  <si>
    <t xml:space="preserve">B.06 Faltas Legais</t>
  </si>
  <si>
    <t xml:space="preserve">B.07 Férias sobre Licença Maternidade</t>
  </si>
  <si>
    <t xml:space="preserve">B.08 Licença Paternidade</t>
  </si>
  <si>
    <t xml:space="preserve">TOTAL - GRUPO B</t>
  </si>
  <si>
    <t xml:space="preserve">GRUPO C</t>
  </si>
  <si>
    <t xml:space="preserve">C.01 Aviso Prévio Indenizado</t>
  </si>
  <si>
    <t xml:space="preserve">C.02 Indenização Adicional</t>
  </si>
  <si>
    <t xml:space="preserve">C.03 Indenização (rescisão sem justa causa – multa de 40% do FGTS)</t>
  </si>
  <si>
    <t xml:space="preserve">C.04 Indenização (rescisão sem justa causa – contribuição de 10% do FGTS)</t>
  </si>
  <si>
    <t xml:space="preserve">TOTAL - GRUPO C</t>
  </si>
  <si>
    <t xml:space="preserve">GRUPO D</t>
  </si>
  <si>
    <t xml:space="preserve">D.01 Incidência dos encargos do grupo A sobre o grupo B</t>
  </si>
  <si>
    <t xml:space="preserve">TOTAL - GRUPO D</t>
  </si>
  <si>
    <t xml:space="preserve">GRUPO E</t>
  </si>
  <si>
    <t xml:space="preserve">E.01 Incidência do FGTS exclusivamente sobre o aviso prévio indenizado</t>
  </si>
  <si>
    <t xml:space="preserve">E.02 Incidência do FGTS exclusivamente sobre o período médio de afastamento superior a 15 dias motivado por acidente do trabalho</t>
  </si>
  <si>
    <t xml:space="preserve">TOTAL - GRUPO E</t>
  </si>
  <si>
    <t xml:space="preserve">GRUPO F</t>
  </si>
  <si>
    <t xml:space="preserve">F.01 Incidência dos encargos do Grupo A sobre os valores constantes da base de cálculo referente ao salário maternidade </t>
  </si>
  <si>
    <t xml:space="preserve">TOTAL - GRUPO F</t>
  </si>
  <si>
    <t xml:space="preserve">TOTAL - ENCARGOS SOCIAIS (R$)</t>
  </si>
  <si>
    <t xml:space="preserve"> TICKET REFEIÇÃO</t>
  </si>
  <si>
    <t xml:space="preserve">VALOR TOTAL DE REMUNERAÇÃO + ENCARGOS SOCIAIS </t>
  </si>
  <si>
    <t xml:space="preserve">OBS: MEMORIA DE CALCULO - VIDE APÊNDICE ANEXO III</t>
  </si>
  <si>
    <t xml:space="preserve">ANEXO II</t>
  </si>
  <si>
    <t xml:space="preserve">PROPOSTA DE CUSTO PARA MÃO DE OBRA – SUPERVISOR</t>
  </si>
  <si>
    <t xml:space="preserve">Supervisor</t>
  </si>
  <si>
    <t xml:space="preserve">GRUPO G – TICKET REFEIÇÃO</t>
  </si>
  <si>
    <t xml:space="preserve"> ANEXO III 
(MEMÓRIA DE CÁLCULO)</t>
  </si>
  <si>
    <t xml:space="preserve">ENCARGOS SOCIAIS INCIDENTES SOBRE A REMUNERAÇÃO</t>
  </si>
  <si>
    <t xml:space="preserve">MEMÓRIA DE CÁLCULO</t>
  </si>
  <si>
    <t xml:space="preserve">FUNDAMENTO</t>
  </si>
  <si>
    <t xml:space="preserve">-</t>
  </si>
  <si>
    <t xml:space="preserve">Art. 22, Inciso I, da Lei nº 8.212/91.</t>
  </si>
  <si>
    <t xml:space="preserve">Art. 15, Lei nº 8.030/90 e Art. 7º, III, CF.</t>
  </si>
  <si>
    <t xml:space="preserve">Art. 3º, Lei n.º 8.036/90.</t>
  </si>
  <si>
    <t xml:space="preserve">Decreto n.º 2.318/86.</t>
  </si>
  <si>
    <t xml:space="preserve">Lei n.º 7.787/89 e DL n.º 1.146/70.</t>
  </si>
  <si>
    <t xml:space="preserve">Art. 8º, Lei n.º 8.029/90 e Lei n.º 8.154/90.</t>
  </si>
  <si>
    <t xml:space="preserve">Art. 3º, Inciso I, Decreto n.º 87.043/82.</t>
  </si>
  <si>
    <t xml:space="preserve">[(1/12)x100] = 8,333%</t>
  </si>
  <si>
    <t xml:space="preserve">Art. 7º, VIII, CF/88.</t>
  </si>
  <si>
    <t xml:space="preserve">{[(1+1/3)/12]x100} = 11,111%</t>
  </si>
  <si>
    <t xml:space="preserve">Art. 7º, XVII, CF/88.</t>
  </si>
  <si>
    <t xml:space="preserve">B.03 Aviso Prévio Trabalhado¹</t>
  </si>
  <si>
    <t xml:space="preserve">{[(7/30)/12]x100} = 1,944%</t>
  </si>
  <si>
    <t xml:space="preserve">Art. 7º, XXI, CF/88, 477, 487 e ss, CLT.</t>
  </si>
  <si>
    <t xml:space="preserve">B.04 Auxílio Doença²</t>
  </si>
  <si>
    <t xml:space="preserve">{[(5/30)/12]x100} = 1,389%</t>
  </si>
  <si>
    <t xml:space="preserve">Art. 59 a 63 da Lei 8.213, de 1991.</t>
  </si>
  <si>
    <t xml:space="preserve">B.05 Acidente de Trabalho³</t>
  </si>
  <si>
    <t xml:space="preserve">{[(15/30)/12]*0,08}x100 = 0,333%</t>
  </si>
  <si>
    <t xml:space="preserve">Art. 19 a 23 da Lei n.º 8.213/91.</t>
  </si>
  <si>
    <r>
      <rPr>
        <sz val="9"/>
        <color rgb="FF000000"/>
        <rFont val="Calibri"/>
        <family val="2"/>
        <charset val="1"/>
      </rPr>
      <t xml:space="preserve">B.06 Faltas Legais</t>
    </r>
    <r>
      <rPr>
        <vertAlign val="superscript"/>
        <sz val="9"/>
        <color rgb="FF000000"/>
        <rFont val="Calibri"/>
        <family val="2"/>
        <charset val="1"/>
      </rPr>
      <t xml:space="preserve">4</t>
    </r>
  </si>
  <si>
    <t xml:space="preserve">{[(1/30)/12]x100} = 0,278%</t>
  </si>
  <si>
    <t xml:space="preserve">Art. 473 da CLT.</t>
  </si>
  <si>
    <r>
      <rPr>
        <sz val="9"/>
        <color rgb="FF000000"/>
        <rFont val="Calibri"/>
        <family val="2"/>
        <charset val="1"/>
      </rPr>
      <t xml:space="preserve">B.07 Férias sobre Licença Maternidade</t>
    </r>
    <r>
      <rPr>
        <vertAlign val="superscript"/>
        <sz val="9"/>
        <color rgb="FF000000"/>
        <rFont val="Calibri"/>
        <family val="2"/>
        <charset val="1"/>
      </rPr>
      <t xml:space="preserve">5</t>
    </r>
  </si>
  <si>
    <t xml:space="preserve">[(0,1111x0,02x0,333)x100] = 0,074%</t>
  </si>
  <si>
    <t xml:space="preserve">Impacto do item férias sobre a licença maternidade.</t>
  </si>
  <si>
    <r>
      <rPr>
        <sz val="9"/>
        <color rgb="FF000000"/>
        <rFont val="Calibri"/>
        <family val="2"/>
        <charset val="1"/>
      </rPr>
      <t xml:space="preserve">B.08 Licença Paternidade</t>
    </r>
    <r>
      <rPr>
        <vertAlign val="superscript"/>
        <sz val="9"/>
        <color rgb="FF000000"/>
        <rFont val="Calibri"/>
        <family val="2"/>
        <charset val="1"/>
      </rPr>
      <t xml:space="preserve">6</t>
    </r>
  </si>
  <si>
    <t xml:space="preserve">{[(5/30)/12]x0,015}x 100 = 0,021%</t>
  </si>
  <si>
    <t xml:space="preserve">Art. 7º, XIX, CF/88 e 10, § 1º, da CLT.</t>
  </si>
  <si>
    <t xml:space="preserve">¹ Redução de 7 dias ou de 2h por dia. Percentual relativo a contrato de 12 (doze) meses. </t>
  </si>
  <si>
    <t xml:space="preserve">² Estimativa de 5 (cinco) dias de licença p/ano.</t>
  </si>
  <si>
    <t xml:space="preserve">³ Estimativa de 1 (uma) licença de 15 (quinze) dias por ano para 8% (oito por cento) dos empregados.</t>
  </si>
  <si>
    <r>
      <rPr>
        <vertAlign val="superscript"/>
        <sz val="9"/>
        <color rgb="FF000000"/>
        <rFont val="Calibri"/>
        <family val="2"/>
        <charset val="1"/>
      </rPr>
      <t xml:space="preserve">4</t>
    </r>
    <r>
      <rPr>
        <sz val="9"/>
        <color rgb="FF000000"/>
        <rFont val="Calibri"/>
        <family val="2"/>
        <charset val="1"/>
      </rPr>
      <t xml:space="preserve"> Estimativa de 1 (uma) ausência por ano. </t>
    </r>
  </si>
  <si>
    <r>
      <rPr>
        <vertAlign val="superscript"/>
        <sz val="9"/>
        <color rgb="FF000000"/>
        <rFont val="Calibri"/>
        <family val="2"/>
        <charset val="1"/>
      </rPr>
      <t xml:space="preserve">5</t>
    </r>
    <r>
      <rPr>
        <sz val="9"/>
        <color rgb="FF000000"/>
        <rFont val="Calibri"/>
        <family val="2"/>
        <charset val="1"/>
      </rPr>
      <t xml:space="preserve"> Estimativa de 2% (dois por cento) dos empregados usufruindo de 4 (quatro) meses de licença por ano.</t>
    </r>
  </si>
  <si>
    <r>
      <rPr>
        <vertAlign val="superscript"/>
        <sz val="9"/>
        <color rgb="FF000000"/>
        <rFont val="Calibri"/>
        <family val="2"/>
        <charset val="1"/>
      </rPr>
      <t xml:space="preserve">6</t>
    </r>
    <r>
      <rPr>
        <sz val="9"/>
        <color rgb="FF000000"/>
        <rFont val="Calibri"/>
        <family val="2"/>
        <charset val="1"/>
      </rPr>
      <t xml:space="preserve"> Estimativa de 1,5% (um inteiro e cinco décimos por cento) dos empregados usufruindo 5 (cinco) dias da licença por ano.</t>
    </r>
  </si>
  <si>
    <t xml:space="preserve">C.01 Aviso Prévio Indenizado ¹</t>
  </si>
  <si>
    <t xml:space="preserve">{[0,05x(1/12)]x100} = 0,417%</t>
  </si>
  <si>
    <t xml:space="preserve">Art. 7º, XXI, CF/88, 477, 487 e ss, CLT</t>
  </si>
  <si>
    <t xml:space="preserve">C.02 Indenização Adicional ²</t>
  </si>
  <si>
    <t xml:space="preserve">[0,02x(1/12)]x100 = 0,167%</t>
  </si>
  <si>
    <t xml:space="preserve">Art. 9º da Lei 7.238, de 1984</t>
  </si>
  <si>
    <t xml:space="preserve">C.03 Indenização (rescisão sem justa causa – multa de 40% do FGTS) ³</t>
  </si>
  <si>
    <t xml:space="preserve">(1x0,40 x 0,08 x 100) = 3,200%</t>
  </si>
  <si>
    <t xml:space="preserve">Art. 18, §1° da Lei 8.036, de 1990.</t>
  </si>
  <si>
    <r>
      <rPr>
        <sz val="9"/>
        <color rgb="FF000000"/>
        <rFont val="Calibri"/>
        <family val="2"/>
        <charset val="1"/>
      </rPr>
      <t xml:space="preserve">C.04 Indenização (rescisão sem justa causa – contribuição de 10% do FGTS) </t>
    </r>
    <r>
      <rPr>
        <vertAlign val="superscript"/>
        <sz val="9"/>
        <color rgb="FF000000"/>
        <rFont val="Calibri"/>
        <family val="2"/>
        <charset val="1"/>
      </rPr>
      <t xml:space="preserve">4</t>
    </r>
  </si>
  <si>
    <t xml:space="preserve">(1 x 0,10 x 0,08 x 100) = 0,800%</t>
  </si>
  <si>
    <t xml:space="preserve">Art. 1º da Lei Complementar 110, de 2001.</t>
  </si>
  <si>
    <t xml:space="preserve">¹ Estimativa de que 5% (cinco por cento) dos empregados serão substituídos durante um ano.</t>
  </si>
  <si>
    <t xml:space="preserve">² Estimativa de que 2% (dois por cento) dos empregados serão demitidos em situação de recebimento de indenização adicional.</t>
  </si>
  <si>
    <t xml:space="preserve">³ Multa de 40% do FGTS em relação aos trabalhadores demitidos. </t>
  </si>
  <si>
    <r>
      <rPr>
        <vertAlign val="superscript"/>
        <sz val="9"/>
        <color rgb="FF000000"/>
        <rFont val="Calibri"/>
        <family val="2"/>
        <charset val="1"/>
      </rPr>
      <t xml:space="preserve">4 </t>
    </r>
    <r>
      <rPr>
        <sz val="9"/>
        <color rgb="FF000000"/>
        <rFont val="Calibri"/>
        <family val="2"/>
        <charset val="1"/>
      </rPr>
      <t xml:space="preserve">Contribuição de 10% do FGTS em relação aos trabalhadores contratados. </t>
    </r>
  </si>
  <si>
    <t xml:space="preserve">0,35800 x 0,23484 = 8,407%</t>
  </si>
  <si>
    <t xml:space="preserve">Encargos do Grupo A sobre os Encargos do Grupo B </t>
  </si>
  <si>
    <t xml:space="preserve">E.01 Incidência do FGTS exclusivamente sobre o aviso prévio indenizado.</t>
  </si>
  <si>
    <t xml:space="preserve">A.02 x C.01 =  (0,08x0,00417)x100 = 0,033%</t>
  </si>
  <si>
    <t xml:space="preserve">Súmula n.º 305 do TST</t>
  </si>
  <si>
    <t xml:space="preserve">E.02 Incidência do FGTS exclusivamente sobre o período médio de afastamento superior a 15 dias motivado por acidente do trabalho. ¹</t>
  </si>
  <si>
    <t xml:space="preserve">A.02 x B.05 = (0,08x0,00333)x100 = 0,026%</t>
  </si>
  <si>
    <t xml:space="preserve">Art. 4°, parágrafo único da CLT c/c art. 28, III, do Decreto 99.684/90.</t>
  </si>
  <si>
    <t xml:space="preserve">¹ Estimativa de que 8% (oito por cento) dos empregados sofrem acidentes durante o ano, com ausência média de 30 dias durante o ano. O percentual do FGTS (8%) será aplicado somente sobre os 15 dias restantes do afastamento, porque os 15 primeiros dias já foram calculados no item B.05.</t>
  </si>
  <si>
    <t xml:space="preserve">0,3780x (13/12) x (4/12) x (2/100) = 0,273%.</t>
  </si>
  <si>
    <t xml:space="preserve">F.01 = (Encargos Grupo A) x (Salário + 13º/12) x 4/12 x 2%, em que:           Encargos do Grupo A = 0,37800;                                                        Salário + 13º = 13 salários;                                                                       12 = número de meses em um ano;                                                     4/12 = período de 4 meses de licença em um ano;                                      2% = Estimativa de que 2% dos empregados usufruirão da licença maternidade de 4 meses em um ano.</t>
  </si>
  <si>
    <t xml:space="preserve">PESQUISA DE MERCADO</t>
  </si>
  <si>
    <t xml:space="preserve">1 – CONJUNTO DE INVERNO</t>
  </si>
  <si>
    <r>
      <rPr>
        <sz val="12"/>
        <color rgb="FF000000"/>
        <rFont val="Arial"/>
        <family val="2"/>
        <charset val="1"/>
      </rPr>
      <t xml:space="preserve">U</t>
    </r>
    <r>
      <rPr>
        <b val="true"/>
        <sz val="11"/>
        <color rgb="FF000000"/>
        <rFont val="Arial"/>
        <family val="2"/>
        <charset val="1"/>
      </rPr>
      <t xml:space="preserve">n:</t>
    </r>
    <r>
      <rPr>
        <sz val="12"/>
        <color rgb="FF000000"/>
        <rFont val="Arial"/>
        <family val="2"/>
        <charset val="1"/>
      </rPr>
      <t xml:space="preserve"> UN</t>
    </r>
  </si>
  <si>
    <t xml:space="preserve">NP</t>
  </si>
  <si>
    <t xml:space="preserve">Fonte</t>
  </si>
  <si>
    <t xml:space="preserve">Preço Unit.</t>
  </si>
  <si>
    <t xml:space="preserve">Média Arit.</t>
  </si>
  <si>
    <t xml:space="preserve">Quant</t>
  </si>
  <si>
    <t xml:space="preserve">EMARES AYROMAR IND. COM. E SERV. MARIT.</t>
  </si>
  <si>
    <t xml:space="preserve">AVANT PROJECT SERVICO E COMERCIO LTDA</t>
  </si>
  <si>
    <t xml:space="preserve">C. A. M. CASTILHO</t>
  </si>
  <si>
    <t xml:space="preserve">JC MARITIMA</t>
  </si>
  <si>
    <t xml:space="preserve">2 –   CAPA DE CHUVA COM CAPUZ PVC FORRADO EXTRA GRANDE</t>
  </si>
  <si>
    <r>
      <rPr>
        <b val="true"/>
        <sz val="11"/>
        <color rgb="FF000000"/>
        <rFont val="Arial"/>
        <family val="2"/>
        <charset val="1"/>
      </rPr>
      <t xml:space="preserve">Un:</t>
    </r>
    <r>
      <rPr>
        <sz val="12"/>
        <color rgb="FF000000"/>
        <rFont val="Arial"/>
        <family val="2"/>
        <charset val="1"/>
      </rPr>
      <t xml:space="preserve"> UN</t>
    </r>
  </si>
  <si>
    <t xml:space="preserve">3 – APITO PROFISSIONAL</t>
  </si>
  <si>
    <t xml:space="preserve">4 – BOIA SALVA VIDA TIPO CIRCULAR</t>
  </si>
  <si>
    <t xml:space="preserve">5 – BOIA SALVA VIDA TIPO TORPEDO</t>
  </si>
  <si>
    <t xml:space="preserve">6 – BINÓCULOS (PARA A FINALIDADE EM QUESTÃO)</t>
  </si>
  <si>
    <t xml:space="preserve">7 – NADADEIRA ( PÉ DE PATO )</t>
  </si>
  <si>
    <t xml:space="preserve">8 –    KIT UNIFORME GUARDA-VIDAS (2 CAMISETAS REGATA + 2 SHORT + 2 SUNGA + 1 BONÉ / 2 CAMISAS TÉRMICA MANGA LONGA PROT UV)</t>
  </si>
  <si>
    <t xml:space="preserve">9 – OCULOS DE PROTEÇAO CINZA</t>
  </si>
  <si>
    <t xml:space="preserve">10 – PROTETOR SOLAR FPS 50</t>
  </si>
  <si>
    <t xml:space="preserve">11 – PROTETOR LABIAL FPS 30</t>
  </si>
  <si>
    <t xml:space="preserve">12 –   BOTIJÃO TERMICO 9 LITROS</t>
  </si>
  <si>
    <t xml:space="preserve">13 –   PRANCHA DE SOFTBOARD 7.2</t>
  </si>
  <si>
    <t xml:space="preserve">14 –   BARRACA ( POSTO GUARDA-VIDAS )</t>
  </si>
  <si>
    <t xml:space="preserve">15 –  BANDEIRAS DE MARCAÇÃO</t>
  </si>
  <si>
    <t xml:space="preserve">16 –   CORDA</t>
  </si>
  <si>
    <t xml:space="preserve">17 –   KIT DE RESGATE COM PRANCHA EM POLIETILENO + AMBU + POCKET</t>
  </si>
  <si>
    <r>
      <rPr>
        <sz val="9"/>
        <color rgb="FF000000"/>
        <rFont val="Arial"/>
        <family val="2"/>
        <charset val="1"/>
      </rPr>
      <t xml:space="preserve">    REPÚBLICA FEDERATIVA DO BRASIL – ESTADO DO RIO DE JANEIRO
</t>
    </r>
    <r>
      <rPr>
        <sz val="15"/>
        <color rgb="FF000000"/>
        <rFont val="Arial"/>
        <family val="2"/>
        <charset val="1"/>
      </rPr>
      <t xml:space="preserve">  PREFEITURA MUNICIPAL DE QUISSAMÃ
</t>
    </r>
    <r>
      <rPr>
        <sz val="9"/>
        <color rgb="FF000000"/>
        <rFont val="Arial"/>
        <family val="2"/>
        <charset val="1"/>
      </rPr>
      <t xml:space="preserve">    SECRETARIA MUNICIPAL DE SEGURANÇA PÚBLICA E TRANSITO</t>
    </r>
  </si>
  <si>
    <t xml:space="preserve">ANEXO IV</t>
  </si>
  <si>
    <r>
      <rPr>
        <sz val="11"/>
        <color rgb="FF000000"/>
        <rFont val="Calibri"/>
        <family val="2"/>
        <charset val="1"/>
      </rPr>
      <t xml:space="preserve"> </t>
    </r>
    <r>
      <rPr>
        <b val="true"/>
        <u val="single"/>
        <sz val="12"/>
        <color rgb="FF000000"/>
        <rFont val="Arial Narrow"/>
        <family val="2"/>
        <charset val="1"/>
      </rPr>
      <t xml:space="preserve">Cronograma de Medições (Desembolso Máximo)</t>
    </r>
    <r>
      <rPr>
        <b val="true"/>
        <sz val="12"/>
        <color rgb="FF000000"/>
        <rFont val="Arial Narrow"/>
        <family val="2"/>
        <charset val="1"/>
      </rPr>
      <t xml:space="preserve">:</t>
    </r>
  </si>
  <si>
    <t xml:space="preserve">Mês da Medição</t>
  </si>
  <si>
    <t xml:space="preserve">Parcial</t>
  </si>
  <si>
    <t xml:space="preserve">TOTAL</t>
  </si>
  <si>
    <t xml:space="preserve">Outubro 2021</t>
  </si>
  <si>
    <t xml:space="preserve">Novembro 2021</t>
  </si>
  <si>
    <t xml:space="preserve">Dezembro 2021</t>
  </si>
  <si>
    <t xml:space="preserve">Janeiro 2022</t>
  </si>
  <si>
    <t xml:space="preserve">Fevereiro 2022</t>
  </si>
  <si>
    <t xml:space="preserve">Março 2022</t>
  </si>
  <si>
    <t xml:space="preserve">Abril 2022</t>
  </si>
  <si>
    <t xml:space="preserve">'Maio2022</t>
  </si>
  <si>
    <t xml:space="preserve">Junho 2022</t>
  </si>
  <si>
    <t xml:space="preserve">Julho 2022</t>
  </si>
  <si>
    <t xml:space="preserve">Agosto 2022</t>
  </si>
  <si>
    <t xml:space="preserve">Setembro 2022</t>
  </si>
  <si>
    <t xml:space="preserve">PLANILHA DE CÁLCULO DE IMPOSTO/LUCRO</t>
  </si>
  <si>
    <t xml:space="preserve">DETALHAMENTO DO BDI</t>
  </si>
  <si>
    <t xml:space="preserve">Descrição dos Serviços</t>
  </si>
  <si>
    <t xml:space="preserve">%</t>
  </si>
  <si>
    <t xml:space="preserve">PV</t>
  </si>
  <si>
    <t xml:space="preserve">CD</t>
  </si>
  <si>
    <t xml:space="preserve">ADMINISTRAÇÃO CENTRAL</t>
  </si>
  <si>
    <t xml:space="preserve"> </t>
  </si>
  <si>
    <t xml:space="preserve">1.1</t>
  </si>
  <si>
    <t xml:space="preserve">ESCRITÓRIO CENTRAL</t>
  </si>
  <si>
    <t xml:space="preserve">1.2</t>
  </si>
  <si>
    <t xml:space="preserve">VIAGENS</t>
  </si>
  <si>
    <t xml:space="preserve">1.3</t>
  </si>
  <si>
    <t xml:space="preserve">OUTROS</t>
  </si>
  <si>
    <t xml:space="preserve">IMPOSTOS E TAXAS</t>
  </si>
  <si>
    <t xml:space="preserve">2.1</t>
  </si>
  <si>
    <t xml:space="preserve">ISS</t>
  </si>
  <si>
    <t xml:space="preserve">2.2</t>
  </si>
  <si>
    <t xml:space="preserve">PIS</t>
  </si>
  <si>
    <t xml:space="preserve">2.3</t>
  </si>
  <si>
    <t xml:space="preserve">Cofins</t>
  </si>
  <si>
    <t xml:space="preserve">TAXA DE RISCO</t>
  </si>
  <si>
    <t xml:space="preserve">3.1</t>
  </si>
  <si>
    <t xml:space="preserve">SEGURO</t>
  </si>
  <si>
    <t xml:space="preserve">3.2</t>
  </si>
  <si>
    <t xml:space="preserve">RISCO</t>
  </si>
  <si>
    <t xml:space="preserve">GARANTIA</t>
  </si>
  <si>
    <t xml:space="preserve">DESPESAS FINANCEIRAS</t>
  </si>
  <si>
    <t xml:space="preserve">LUCRO</t>
  </si>
</sst>
</file>

<file path=xl/styles.xml><?xml version="1.0" encoding="utf-8"?>
<styleSheet xmlns="http://schemas.openxmlformats.org/spreadsheetml/2006/main">
  <numFmts count="28">
    <numFmt numFmtId="164" formatCode="General"/>
    <numFmt numFmtId="165" formatCode="&quot;OBRA: &quot;0"/>
    <numFmt numFmtId="166" formatCode="&quot;Mês de Referência: &quot;0"/>
    <numFmt numFmtId="167" formatCode="@"/>
    <numFmt numFmtId="168" formatCode="#,##0.00"/>
    <numFmt numFmtId="169" formatCode="&quot;R$ &quot;#,##0.00"/>
    <numFmt numFmtId="170" formatCode="&quot;R$&quot;#,##0.00"/>
    <numFmt numFmtId="171" formatCode="0.00"/>
    <numFmt numFmtId="172" formatCode="[$R$-416]\ #,##0.00;[RED]\-[$R$-416]\ #,##0.00"/>
    <numFmt numFmtId="173" formatCode="0.00000"/>
    <numFmt numFmtId="174" formatCode="0&quot; meses&quot;"/>
    <numFmt numFmtId="175" formatCode="0&quot; homens&quot;"/>
    <numFmt numFmtId="176" formatCode="0&quot; unidades&quot;"/>
    <numFmt numFmtId="177" formatCode="0&quot; homem*quatro meses&quot;"/>
    <numFmt numFmtId="178" formatCode="0&quot; Homens&quot;"/>
    <numFmt numFmtId="179" formatCode="0&quot; dias&quot;"/>
    <numFmt numFmtId="180" formatCode="0&quot; h&quot;"/>
    <numFmt numFmtId="181" formatCode="0.00&quot; h&quot;"/>
    <numFmt numFmtId="182" formatCode="0.00%"/>
    <numFmt numFmtId="183" formatCode="0&quot; homem*oito meses&quot;"/>
    <numFmt numFmtId="184" formatCode="D/M/YYYY"/>
    <numFmt numFmtId="185" formatCode="DD/MM/YY"/>
    <numFmt numFmtId="186" formatCode="0"/>
    <numFmt numFmtId="187" formatCode="0.000%"/>
    <numFmt numFmtId="188" formatCode="[$R$-416]\ #,##0.00;[RED][$R$-416]\ #,##0.00"/>
    <numFmt numFmtId="189" formatCode="0&quot; dias após a ordem de serviço&quot;"/>
    <numFmt numFmtId="190" formatCode="* #,##0.00\ ;\-* #,##0.00\ ;* \-#\ ;@\ "/>
    <numFmt numFmtId="191" formatCode="0%"/>
  </numFmts>
  <fonts count="6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7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15"/>
      <color rgb="FF000000"/>
      <name val="Arial"/>
      <family val="2"/>
      <charset val="1"/>
    </font>
    <font>
      <b val="true"/>
      <sz val="8"/>
      <color rgb="FF000000"/>
      <name val="Arial Narrow"/>
      <family val="2"/>
      <charset val="1"/>
    </font>
    <font>
      <b val="true"/>
      <sz val="12"/>
      <name val="Arial Narrow"/>
      <family val="2"/>
      <charset val="1"/>
    </font>
    <font>
      <b val="true"/>
      <sz val="10"/>
      <color rgb="FF000000"/>
      <name val="Arial"/>
      <family val="2"/>
      <charset val="1"/>
    </font>
    <font>
      <sz val="7"/>
      <color rgb="FF000000"/>
      <name val="Arial Narrow"/>
      <family val="2"/>
      <charset val="1"/>
    </font>
    <font>
      <b val="true"/>
      <sz val="8"/>
      <color rgb="FF000000"/>
      <name val="Arial"/>
      <family val="2"/>
      <charset val="1"/>
    </font>
    <font>
      <b val="true"/>
      <sz val="8"/>
      <color rgb="FFF2F2F2"/>
      <name val="Arial"/>
      <family val="2"/>
      <charset val="1"/>
    </font>
    <font>
      <b val="true"/>
      <sz val="7"/>
      <color rgb="FF000000"/>
      <name val="Arial"/>
      <family val="2"/>
      <charset val="1"/>
    </font>
    <font>
      <i val="true"/>
      <sz val="5"/>
      <color rgb="FF000000"/>
      <name val="Arial"/>
      <family val="2"/>
      <charset val="1"/>
    </font>
    <font>
      <b val="true"/>
      <sz val="8"/>
      <color rgb="FFFFFFFF"/>
      <name val="Arial"/>
      <family val="2"/>
      <charset val="1"/>
    </font>
    <font>
      <sz val="7"/>
      <color rgb="FFFFFFFF"/>
      <name val="Arial"/>
      <family val="2"/>
      <charset val="1"/>
    </font>
    <font>
      <i val="true"/>
      <sz val="6"/>
      <color rgb="FF000000"/>
      <name val="Arial"/>
      <family val="2"/>
      <charset val="1"/>
    </font>
    <font>
      <sz val="6"/>
      <color rgb="FF000000"/>
      <name val="Arial"/>
      <family val="2"/>
      <charset val="1"/>
    </font>
    <font>
      <b val="true"/>
      <u val="single"/>
      <sz val="12"/>
      <name val="Arial"/>
      <family val="2"/>
      <charset val="1"/>
    </font>
    <font>
      <b val="true"/>
      <u val="single"/>
      <sz val="11"/>
      <name val="Arial"/>
      <family val="2"/>
      <charset val="1"/>
    </font>
    <font>
      <b val="true"/>
      <u val="single"/>
      <sz val="10"/>
      <name val="Arial"/>
      <family val="2"/>
      <charset val="1"/>
    </font>
    <font>
      <b val="true"/>
      <u val="single"/>
      <sz val="9"/>
      <name val="Arial"/>
      <family val="2"/>
      <charset val="1"/>
    </font>
    <font>
      <sz val="10"/>
      <color rgb="FF00000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i val="true"/>
      <u val="single"/>
      <sz val="10"/>
      <name val="Arial"/>
      <family val="2"/>
      <charset val="1"/>
    </font>
    <font>
      <b val="true"/>
      <u val="single"/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8"/>
      <name val="Arial Unicode MS"/>
      <family val="2"/>
      <charset val="1"/>
    </font>
    <font>
      <i val="true"/>
      <u val="single"/>
      <sz val="8"/>
      <name val="Arial Unicode MS"/>
      <family val="2"/>
      <charset val="1"/>
    </font>
    <font>
      <u val="single"/>
      <sz val="9"/>
      <name val="Arial"/>
      <family val="2"/>
      <charset val="1"/>
    </font>
    <font>
      <sz val="9"/>
      <name val="Arial"/>
      <family val="2"/>
      <charset val="1"/>
    </font>
    <font>
      <sz val="9"/>
      <name val="Arial Unicode MS"/>
      <family val="2"/>
      <charset val="1"/>
    </font>
    <font>
      <b val="true"/>
      <u val="single"/>
      <sz val="9"/>
      <name val="Arial Unicode MS"/>
      <family val="2"/>
      <charset val="1"/>
    </font>
    <font>
      <b val="true"/>
      <sz val="10"/>
      <name val="Arial Unicode MS"/>
      <family val="2"/>
      <charset val="1"/>
    </font>
    <font>
      <sz val="9"/>
      <color rgb="FF000000"/>
      <name val="Times New Roman"/>
      <family val="1"/>
      <charset val="1"/>
    </font>
    <font>
      <b val="true"/>
      <sz val="24"/>
      <color rgb="FF000000"/>
      <name val="Times New Roman"/>
      <family val="1"/>
      <charset val="1"/>
    </font>
    <font>
      <b val="true"/>
      <sz val="9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u val="single"/>
      <sz val="13"/>
      <color rgb="FF000000"/>
      <name val="Calibri"/>
      <family val="2"/>
      <charset val="1"/>
    </font>
    <font>
      <b val="true"/>
      <u val="single"/>
      <sz val="9"/>
      <color rgb="FF000000"/>
      <name val="Calibri"/>
      <family val="2"/>
      <charset val="1"/>
    </font>
    <font>
      <vertAlign val="superscript"/>
      <sz val="9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u val="single"/>
      <sz val="12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i val="true"/>
      <sz val="11"/>
      <color rgb="FF000000"/>
      <name val="Arial"/>
      <family val="2"/>
      <charset val="1"/>
    </font>
    <font>
      <i val="true"/>
      <sz val="12"/>
      <color rgb="FF000000"/>
      <name val="Arial"/>
      <family val="2"/>
      <charset val="1"/>
    </font>
    <font>
      <i val="true"/>
      <sz val="11"/>
      <color rgb="FF000000"/>
      <name val="Calibri"/>
      <family val="2"/>
      <charset val="1"/>
    </font>
    <font>
      <sz val="7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u val="single"/>
      <sz val="12"/>
      <color rgb="FF000000"/>
      <name val="Arial Narrow"/>
      <family val="2"/>
      <charset val="1"/>
    </font>
    <font>
      <b val="true"/>
      <sz val="12"/>
      <color rgb="FF000000"/>
      <name val="Arial Narrow"/>
      <family val="2"/>
      <charset val="1"/>
    </font>
    <font>
      <b val="true"/>
      <sz val="7"/>
      <color rgb="FF000000"/>
      <name val="Calibri"/>
      <family val="2"/>
      <charset val="1"/>
    </font>
    <font>
      <b val="true"/>
      <sz val="16"/>
      <name val="Arial"/>
      <family val="2"/>
      <charset val="1"/>
    </font>
    <font>
      <b val="true"/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E7E6E6"/>
        <bgColor rgb="FFF2F2F2"/>
      </patternFill>
    </fill>
    <fill>
      <patternFill patternType="solid">
        <fgColor rgb="FF262626"/>
        <bgColor rgb="FF333300"/>
      </patternFill>
    </fill>
    <fill>
      <patternFill patternType="solid">
        <fgColor rgb="FFFFFFFF"/>
        <bgColor rgb="FFF2F2F2"/>
      </patternFill>
    </fill>
    <fill>
      <patternFill patternType="solid">
        <fgColor rgb="FF808080"/>
        <bgColor rgb="FF7F7F7F"/>
      </patternFill>
    </fill>
    <fill>
      <patternFill patternType="solid">
        <fgColor rgb="FFB2B2B2"/>
        <bgColor rgb="FFBFBFBF"/>
      </patternFill>
    </fill>
    <fill>
      <patternFill patternType="solid">
        <fgColor rgb="FFC0C0C0"/>
        <bgColor rgb="FFBFBFBF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D9D9D9"/>
        <bgColor rgb="FFE7E6E6"/>
      </patternFill>
    </fill>
    <fill>
      <patternFill patternType="solid">
        <fgColor rgb="FF000000"/>
        <bgColor rgb="FF262626"/>
      </patternFill>
    </fill>
    <fill>
      <patternFill patternType="solid">
        <fgColor rgb="FFBFBFBF"/>
        <bgColor rgb="FFC0C0C0"/>
      </patternFill>
    </fill>
  </fills>
  <borders count="3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dotted">
        <color rgb="FF7F7F7F"/>
      </bottom>
      <diagonal/>
    </border>
    <border diagonalUp="false" diagonalDown="false">
      <left/>
      <right/>
      <top style="dotted">
        <color rgb="FF7F7F7F"/>
      </top>
      <bottom style="dotted">
        <color rgb="FF7F7F7F"/>
      </bottom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dotted">
        <color rgb="FFBFBFBF"/>
      </bottom>
      <diagonal/>
    </border>
    <border diagonalUp="false" diagonalDown="false">
      <left style="thin"/>
      <right style="thin"/>
      <top style="dotted">
        <color rgb="FFBFBFBF"/>
      </top>
      <bottom style="dotted">
        <color rgb="FFBFBFBF"/>
      </bottom>
      <diagonal/>
    </border>
    <border diagonalUp="false" diagonalDown="false">
      <left style="thin"/>
      <right style="thin"/>
      <top style="dotted">
        <color rgb="FFBFBFBF"/>
      </top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8" fillId="2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1" fillId="2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2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3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2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3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4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13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4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4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4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4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4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4" fillId="4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" fillId="4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5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4" fillId="0" borderId="0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72" fontId="4" fillId="0" borderId="0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4" fillId="4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4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3" fontId="4" fillId="0" borderId="0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13" fillId="4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4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8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6" borderId="0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11" fillId="6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9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25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0" fillId="4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6" fontId="26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0" fillId="4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25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7" fontId="26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8" fontId="26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9" fontId="0" fillId="4" borderId="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80" fontId="0" fillId="4" borderId="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3" fillId="4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81" fontId="0" fillId="4" borderId="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82" fontId="0" fillId="4" borderId="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1" fontId="25" fillId="4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5" fontId="25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1" fontId="26" fillId="4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83" fontId="26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25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4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0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4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1" fillId="4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1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4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34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84" fontId="34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4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4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84" fontId="34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4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36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8" fillId="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6" fillId="7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25" fillId="0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25" fillId="0" borderId="6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85" fontId="0" fillId="0" borderId="6" xfId="0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86" fontId="23" fillId="0" borderId="6" xfId="0" applyFont="true" applyBorder="true" applyAlignment="true" applyProtection="true">
      <alignment horizontal="center" vertical="top" textRotation="0" wrapText="false" indent="0" shrinkToFit="true"/>
      <protection locked="false" hidden="false"/>
    </xf>
    <xf numFmtId="164" fontId="25" fillId="0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86" fontId="23" fillId="0" borderId="6" xfId="0" applyFont="true" applyBorder="true" applyAlignment="true" applyProtection="true">
      <alignment horizontal="center" vertical="center" textRotation="0" wrapText="true" indent="0" shrinkToFit="true"/>
      <protection locked="false" hidden="false"/>
    </xf>
    <xf numFmtId="164" fontId="0" fillId="0" borderId="8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72" fontId="25" fillId="0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39" fillId="8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39" fillId="4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0" fillId="4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9" fillId="7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9" fillId="7" borderId="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0" fillId="4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87" fontId="40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40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4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87" fontId="39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39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4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7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9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9" fillId="6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9" fillId="8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2" fontId="41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41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85" fontId="0" fillId="0" borderId="6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0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4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87" fontId="39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39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29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8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9" fillId="7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7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9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4" borderId="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87" fontId="40" fillId="4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4" borderId="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87" fontId="39" fillId="4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9" fillId="4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7" fontId="5" fillId="4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4" borderId="1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87" fontId="39" fillId="4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0" fillId="9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0" fillId="9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4" fillId="9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4" fillId="9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0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87" fontId="40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0" fillId="4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9" borderId="1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0" fillId="4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0" fillId="4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9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46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4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5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5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4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4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3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4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4" fillId="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4" fillId="4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8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8" fillId="2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89" fontId="58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4" fillId="4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54" fillId="4" borderId="1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58" fillId="4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4" fillId="4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54" fillId="4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4" fillId="4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54" fillId="4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58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4" fillId="4" borderId="1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58" fillId="4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9" fillId="1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0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1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1" fillId="11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1" fillId="11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6" fillId="7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7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2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2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7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7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2" borderId="2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1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1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90" fontId="26" fillId="10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82" fontId="26" fillId="10" borderId="3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26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2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90" fontId="0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90" fontId="0" fillId="0" borderId="3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90" fontId="26" fillId="1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82" fontId="26" fillId="10" borderId="3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82" fontId="0" fillId="0" borderId="3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12" borderId="3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2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90" fontId="0" fillId="0" borderId="11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90" fontId="0" fillId="1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90" fontId="26" fillId="10" borderId="3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90" fontId="26" fillId="1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91" fontId="26" fillId="10" borderId="3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0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0" fillId="0" borderId="3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12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6" fillId="12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26" fillId="12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82" fontId="26" fillId="12" borderId="3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0" borderId="26" xfId="0" applyFont="fals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B2B2B2"/>
      <rgbColor rgb="FF993366"/>
      <rgbColor rgb="FFFFFFCC"/>
      <rgbColor rgb="FFF2F2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7E6E6"/>
      <rgbColor rgb="FFCCFFCC"/>
      <rgbColor rgb="FFFFFF99"/>
      <rgbColor rgb="FFBFBFB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F7F7F"/>
      <rgbColor rgb="FF003366"/>
      <rgbColor rgb="FF339966"/>
      <rgbColor rgb="FF003300"/>
      <rgbColor rgb="FF333300"/>
      <rgbColor rgb="FF993300"/>
      <rgbColor rgb="FF993366"/>
      <rgbColor rgb="FF333399"/>
      <rgbColor rgb="FF26262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0.wmf"/><Relationship Id="rId2" Type="http://schemas.openxmlformats.org/officeDocument/2006/relationships/image" Target="../media/image11.png"/><Relationship Id="rId3" Type="http://schemas.openxmlformats.org/officeDocument/2006/relationships/image" Target="../media/image12.wmf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3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4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5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6.png"/><Relationship Id="rId2" Type="http://schemas.openxmlformats.org/officeDocument/2006/relationships/image" Target="../media/image17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1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69480</xdr:colOff>
      <xdr:row>0</xdr:row>
      <xdr:rowOff>30960</xdr:rowOff>
    </xdr:from>
    <xdr:to>
      <xdr:col>1</xdr:col>
      <xdr:colOff>538200</xdr:colOff>
      <xdr:row>4</xdr:row>
      <xdr:rowOff>91800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69480" y="30960"/>
          <a:ext cx="791280" cy="7110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6</xdr:col>
      <xdr:colOff>28080</xdr:colOff>
      <xdr:row>0</xdr:row>
      <xdr:rowOff>57960</xdr:rowOff>
    </xdr:from>
    <xdr:to>
      <xdr:col>7</xdr:col>
      <xdr:colOff>549000</xdr:colOff>
      <xdr:row>4</xdr:row>
      <xdr:rowOff>116640</xdr:rowOff>
    </xdr:to>
    <xdr:pic>
      <xdr:nvPicPr>
        <xdr:cNvPr id="1" name="Figura 4" descr=""/>
        <xdr:cNvPicPr/>
      </xdr:nvPicPr>
      <xdr:blipFill>
        <a:blip r:embed="rId2"/>
        <a:stretch/>
      </xdr:blipFill>
      <xdr:spPr>
        <a:xfrm>
          <a:off x="5127120" y="57960"/>
          <a:ext cx="1538640" cy="708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635760</xdr:colOff>
      <xdr:row>6</xdr:row>
      <xdr:rowOff>16200</xdr:rowOff>
    </xdr:from>
    <xdr:to>
      <xdr:col>16</xdr:col>
      <xdr:colOff>441000</xdr:colOff>
      <xdr:row>8</xdr:row>
      <xdr:rowOff>90360</xdr:rowOff>
    </xdr:to>
    <xdr:pic>
      <xdr:nvPicPr>
        <xdr:cNvPr id="2" name="Imagem 3" descr=""/>
        <xdr:cNvPicPr/>
      </xdr:nvPicPr>
      <xdr:blipFill>
        <a:blip r:embed="rId3"/>
        <a:stretch/>
      </xdr:blipFill>
      <xdr:spPr>
        <a:xfrm>
          <a:off x="9919440" y="981360"/>
          <a:ext cx="3024360" cy="54972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421920</xdr:colOff>
      <xdr:row>0</xdr:row>
      <xdr:rowOff>25560</xdr:rowOff>
    </xdr:from>
    <xdr:to>
      <xdr:col>1</xdr:col>
      <xdr:colOff>355320</xdr:colOff>
      <xdr:row>3</xdr:row>
      <xdr:rowOff>59400</xdr:rowOff>
    </xdr:to>
    <xdr:pic>
      <xdr:nvPicPr>
        <xdr:cNvPr id="3" name="Figura 1" descr=""/>
        <xdr:cNvPicPr/>
      </xdr:nvPicPr>
      <xdr:blipFill>
        <a:blip r:embed="rId1"/>
        <a:stretch/>
      </xdr:blipFill>
      <xdr:spPr>
        <a:xfrm>
          <a:off x="421920" y="25560"/>
          <a:ext cx="548640" cy="521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421920</xdr:colOff>
      <xdr:row>0</xdr:row>
      <xdr:rowOff>25560</xdr:rowOff>
    </xdr:from>
    <xdr:to>
      <xdr:col>1</xdr:col>
      <xdr:colOff>254880</xdr:colOff>
      <xdr:row>3</xdr:row>
      <xdr:rowOff>113040</xdr:rowOff>
    </xdr:to>
    <xdr:pic>
      <xdr:nvPicPr>
        <xdr:cNvPr id="4" name="Figura 1" descr=""/>
        <xdr:cNvPicPr/>
      </xdr:nvPicPr>
      <xdr:blipFill>
        <a:blip r:embed="rId1"/>
        <a:stretch/>
      </xdr:blipFill>
      <xdr:spPr>
        <a:xfrm>
          <a:off x="421920" y="25560"/>
          <a:ext cx="448200" cy="574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579240</xdr:colOff>
      <xdr:row>0</xdr:row>
      <xdr:rowOff>25560</xdr:rowOff>
    </xdr:from>
    <xdr:to>
      <xdr:col>1</xdr:col>
      <xdr:colOff>114840</xdr:colOff>
      <xdr:row>4</xdr:row>
      <xdr:rowOff>50400</xdr:rowOff>
    </xdr:to>
    <xdr:pic>
      <xdr:nvPicPr>
        <xdr:cNvPr id="5" name="Figura 1" descr=""/>
        <xdr:cNvPicPr/>
      </xdr:nvPicPr>
      <xdr:blipFill>
        <a:blip r:embed="rId1"/>
        <a:stretch/>
      </xdr:blipFill>
      <xdr:spPr>
        <a:xfrm>
          <a:off x="579240" y="25560"/>
          <a:ext cx="1056960" cy="675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8</xdr:col>
      <xdr:colOff>13320</xdr:colOff>
      <xdr:row>0</xdr:row>
      <xdr:rowOff>0</xdr:rowOff>
    </xdr:from>
    <xdr:to>
      <xdr:col>10</xdr:col>
      <xdr:colOff>582840</xdr:colOff>
      <xdr:row>5</xdr:row>
      <xdr:rowOff>34560</xdr:rowOff>
    </xdr:to>
    <xdr:pic>
      <xdr:nvPicPr>
        <xdr:cNvPr id="6" name="Figura 3" descr=""/>
        <xdr:cNvPicPr/>
      </xdr:nvPicPr>
      <xdr:blipFill>
        <a:blip r:embed="rId1"/>
        <a:stretch/>
      </xdr:blipFill>
      <xdr:spPr>
        <a:xfrm>
          <a:off x="6159240" y="0"/>
          <a:ext cx="1857240" cy="84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421200</xdr:colOff>
      <xdr:row>0</xdr:row>
      <xdr:rowOff>65520</xdr:rowOff>
    </xdr:from>
    <xdr:to>
      <xdr:col>1</xdr:col>
      <xdr:colOff>471960</xdr:colOff>
      <xdr:row>5</xdr:row>
      <xdr:rowOff>35280</xdr:rowOff>
    </xdr:to>
    <xdr:pic>
      <xdr:nvPicPr>
        <xdr:cNvPr id="7" name="Figura 1" descr=""/>
        <xdr:cNvPicPr/>
      </xdr:nvPicPr>
      <xdr:blipFill>
        <a:blip r:embed="rId2"/>
        <a:stretch/>
      </xdr:blipFill>
      <xdr:spPr>
        <a:xfrm>
          <a:off x="421200" y="65520"/>
          <a:ext cx="816480" cy="782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60120</xdr:colOff>
      <xdr:row>0</xdr:row>
      <xdr:rowOff>142920</xdr:rowOff>
    </xdr:from>
    <xdr:to>
      <xdr:col>1</xdr:col>
      <xdr:colOff>502560</xdr:colOff>
      <xdr:row>2</xdr:row>
      <xdr:rowOff>13680</xdr:rowOff>
    </xdr:to>
    <xdr:pic>
      <xdr:nvPicPr>
        <xdr:cNvPr id="8" name="Imagem 1" descr=""/>
        <xdr:cNvPicPr/>
      </xdr:nvPicPr>
      <xdr:blipFill>
        <a:blip r:embed="rId1"/>
        <a:stretch/>
      </xdr:blipFill>
      <xdr:spPr>
        <a:xfrm>
          <a:off x="60120" y="142920"/>
          <a:ext cx="1057680" cy="2376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000080"/>
    <pageSetUpPr fitToPage="false"/>
  </sheetPr>
  <dimension ref="A1:J58"/>
  <sheetViews>
    <sheetView showFormulas="false" showGridLines="true" showRowColHeaders="true" showZeros="true" rightToLeft="false" tabSelected="false" showOutlineSymbols="true" defaultGridColor="true" view="pageBreakPreview" topLeftCell="A19" colorId="64" zoomScale="100" zoomScaleNormal="110" zoomScalePageLayoutView="100" workbookViewId="0">
      <selection pane="topLeft" activeCell="C30" activeCellId="0" sqref="C30"/>
    </sheetView>
  </sheetViews>
  <sheetFormatPr defaultColWidth="9.13671875" defaultRowHeight="12.8" zeroHeight="false" outlineLevelRow="0" outlineLevelCol="0"/>
  <cols>
    <col collapsed="false" customWidth="true" hidden="false" outlineLevel="0" max="1" min="1" style="1" width="4.57"/>
    <col collapsed="false" customWidth="true" hidden="false" outlineLevel="0" max="2" min="2" style="1" width="11.57"/>
    <col collapsed="false" customWidth="true" hidden="false" outlineLevel="0" max="3" min="3" style="1" width="29.42"/>
    <col collapsed="false" customWidth="true" hidden="false" outlineLevel="0" max="4" min="4" style="1" width="8.14"/>
    <col collapsed="false" customWidth="true" hidden="false" outlineLevel="0" max="5" min="5" style="1" width="7.15"/>
    <col collapsed="false" customWidth="true" hidden="false" outlineLevel="0" max="6" min="6" style="1" width="11.42"/>
    <col collapsed="false" customWidth="true" hidden="false" outlineLevel="0" max="7" min="7" style="1" width="14.43"/>
    <col collapsed="false" customWidth="true" hidden="false" outlineLevel="0" max="8" min="8" style="1" width="17.21"/>
    <col collapsed="false" customWidth="true" hidden="false" outlineLevel="0" max="9" min="9" style="1" width="9.42"/>
    <col collapsed="false" customWidth="false" hidden="false" outlineLevel="0" max="1025" min="10" style="1" width="9.13"/>
  </cols>
  <sheetData>
    <row r="1" customFormat="false" ht="12.8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</row>
    <row r="2" customFormat="false" ht="12.8" hidden="false" customHeight="false" outlineLevel="0" collapsed="false">
      <c r="A2" s="2"/>
      <c r="B2" s="2"/>
      <c r="C2" s="2"/>
      <c r="D2" s="2"/>
      <c r="E2" s="2"/>
      <c r="F2" s="2"/>
      <c r="G2" s="2"/>
      <c r="H2" s="2"/>
    </row>
    <row r="3" customFormat="false" ht="12.8" hidden="false" customHeight="false" outlineLevel="0" collapsed="false">
      <c r="A3" s="2"/>
      <c r="B3" s="2"/>
      <c r="C3" s="2"/>
      <c r="D3" s="2"/>
      <c r="E3" s="2"/>
      <c r="F3" s="2"/>
      <c r="G3" s="2"/>
      <c r="H3" s="2"/>
    </row>
    <row r="4" customFormat="false" ht="12.8" hidden="false" customHeight="false" outlineLevel="0" collapsed="false">
      <c r="A4" s="2"/>
      <c r="B4" s="2"/>
      <c r="C4" s="2"/>
      <c r="D4" s="2"/>
      <c r="E4" s="2"/>
      <c r="F4" s="2"/>
      <c r="G4" s="2"/>
      <c r="H4" s="2"/>
    </row>
    <row r="5" customFormat="false" ht="12.8" hidden="false" customHeight="false" outlineLevel="0" collapsed="false">
      <c r="A5" s="2"/>
      <c r="B5" s="2"/>
      <c r="C5" s="2"/>
      <c r="D5" s="2"/>
      <c r="E5" s="2"/>
      <c r="F5" s="2"/>
      <c r="G5" s="2"/>
      <c r="H5" s="2"/>
    </row>
    <row r="6" s="4" customFormat="true" ht="12" hidden="false" customHeight="true" outlineLevel="0" collapsed="false">
      <c r="A6" s="3" t="s">
        <v>1</v>
      </c>
      <c r="B6" s="3"/>
      <c r="C6" s="3"/>
      <c r="D6" s="3"/>
      <c r="E6" s="3"/>
      <c r="F6" s="3"/>
      <c r="G6" s="3"/>
      <c r="H6" s="3"/>
    </row>
    <row r="7" s="6" customFormat="true" ht="13.5" hidden="false" customHeight="true" outlineLevel="0" collapsed="false">
      <c r="A7" s="5" t="s">
        <v>2</v>
      </c>
      <c r="B7" s="5"/>
      <c r="C7" s="5"/>
      <c r="D7" s="5"/>
      <c r="E7" s="5"/>
      <c r="F7" s="5"/>
      <c r="G7" s="5"/>
      <c r="H7" s="5"/>
    </row>
    <row r="8" customFormat="false" ht="23.95" hidden="false" customHeight="true" outlineLevel="0" collapsed="false">
      <c r="A8" s="5"/>
      <c r="B8" s="5"/>
      <c r="C8" s="5"/>
      <c r="D8" s="5"/>
      <c r="E8" s="5"/>
      <c r="F8" s="5"/>
      <c r="G8" s="5"/>
      <c r="H8" s="5"/>
    </row>
    <row r="9" s="7" customFormat="true" ht="10.5" hidden="false" customHeight="true" outlineLevel="0" collapsed="false">
      <c r="A9" s="5"/>
      <c r="B9" s="5"/>
      <c r="C9" s="5"/>
      <c r="D9" s="5"/>
      <c r="E9" s="5"/>
      <c r="F9" s="5"/>
      <c r="G9" s="5"/>
      <c r="H9" s="5"/>
    </row>
    <row r="10" s="4" customFormat="true" ht="6" hidden="false" customHeight="true" outlineLevel="0" collapsed="false">
      <c r="A10" s="8"/>
      <c r="B10" s="8"/>
      <c r="C10" s="8"/>
      <c r="D10" s="8"/>
      <c r="E10" s="8"/>
      <c r="F10" s="8"/>
      <c r="G10" s="8"/>
      <c r="H10" s="8"/>
    </row>
    <row r="11" customFormat="false" ht="19.4" hidden="false" customHeight="false" outlineLevel="0" collapsed="false">
      <c r="A11" s="9" t="s">
        <v>3</v>
      </c>
      <c r="B11" s="9" t="s">
        <v>4</v>
      </c>
      <c r="C11" s="9" t="s">
        <v>5</v>
      </c>
      <c r="D11" s="9" t="s">
        <v>6</v>
      </c>
      <c r="E11" s="9" t="s">
        <v>7</v>
      </c>
      <c r="F11" s="9" t="s">
        <v>8</v>
      </c>
      <c r="G11" s="9" t="s">
        <v>9</v>
      </c>
      <c r="H11" s="10" t="s">
        <v>10</v>
      </c>
    </row>
    <row r="12" customFormat="false" ht="9.75" hidden="false" customHeight="true" outlineLevel="0" collapsed="false">
      <c r="A12" s="11"/>
      <c r="B12" s="11"/>
      <c r="C12" s="11"/>
      <c r="D12" s="11"/>
      <c r="E12" s="11"/>
      <c r="F12" s="11"/>
      <c r="G12" s="11"/>
      <c r="H12" s="11"/>
    </row>
    <row r="13" customFormat="false" ht="12.8" hidden="false" customHeight="false" outlineLevel="0" collapsed="false">
      <c r="A13" s="12" t="s">
        <v>11</v>
      </c>
      <c r="B13" s="13"/>
      <c r="C13" s="14" t="s">
        <v>12</v>
      </c>
      <c r="D13" s="13"/>
      <c r="E13" s="15"/>
      <c r="F13" s="16"/>
      <c r="G13" s="17" t="n">
        <f aca="false">SUM(G14:G30)</f>
        <v>67386.56</v>
      </c>
      <c r="H13" s="17" t="n">
        <v>0</v>
      </c>
    </row>
    <row r="14" customFormat="false" ht="12.8" hidden="false" customHeight="false" outlineLevel="0" collapsed="false">
      <c r="A14" s="18" t="s">
        <v>13</v>
      </c>
      <c r="B14" s="19" t="s">
        <v>14</v>
      </c>
      <c r="C14" s="20" t="s">
        <v>15</v>
      </c>
      <c r="D14" s="21" t="s">
        <v>16</v>
      </c>
      <c r="E14" s="22" t="n">
        <f aca="false">Pesquisa!E7</f>
        <v>58</v>
      </c>
      <c r="F14" s="23" t="n">
        <f aca="false">Pesquisa!D7</f>
        <v>197.25</v>
      </c>
      <c r="G14" s="24" t="n">
        <f aca="false">ROUND(E14*F14,2)</f>
        <v>11440.5</v>
      </c>
      <c r="H14" s="24" t="n">
        <v>0</v>
      </c>
    </row>
    <row r="15" customFormat="false" ht="21" hidden="false" customHeight="true" outlineLevel="0" collapsed="false">
      <c r="A15" s="25" t="s">
        <v>17</v>
      </c>
      <c r="B15" s="26" t="s">
        <v>18</v>
      </c>
      <c r="C15" s="27" t="s">
        <v>19</v>
      </c>
      <c r="D15" s="28" t="s">
        <v>20</v>
      </c>
      <c r="E15" s="29" t="n">
        <f aca="false">Pesquisa!E16</f>
        <v>58</v>
      </c>
      <c r="F15" s="30" t="n">
        <f aca="false">Pesquisa!D16</f>
        <v>32.38</v>
      </c>
      <c r="G15" s="31" t="n">
        <f aca="false">ROUND(E15*F15,2)</f>
        <v>1878.04</v>
      </c>
      <c r="H15" s="31" t="n">
        <v>0</v>
      </c>
    </row>
    <row r="16" customFormat="false" ht="21" hidden="false" customHeight="true" outlineLevel="0" collapsed="false">
      <c r="A16" s="25" t="s">
        <v>21</v>
      </c>
      <c r="B16" s="26" t="s">
        <v>22</v>
      </c>
      <c r="C16" s="27" t="s">
        <v>23</v>
      </c>
      <c r="D16" s="28" t="s">
        <v>20</v>
      </c>
      <c r="E16" s="29" t="n">
        <f aca="false">Pesquisa!E27</f>
        <v>58</v>
      </c>
      <c r="F16" s="32" t="n">
        <f aca="false">Pesquisa!D27</f>
        <v>20.78</v>
      </c>
      <c r="G16" s="31" t="n">
        <f aca="false">ROUND(E16*F16,2)</f>
        <v>1205.24</v>
      </c>
      <c r="H16" s="31" t="n">
        <v>0</v>
      </c>
    </row>
    <row r="17" customFormat="false" ht="21" hidden="false" customHeight="true" outlineLevel="0" collapsed="false">
      <c r="A17" s="25" t="s">
        <v>24</v>
      </c>
      <c r="B17" s="26" t="s">
        <v>25</v>
      </c>
      <c r="C17" s="27" t="s">
        <v>26</v>
      </c>
      <c r="D17" s="28" t="s">
        <v>20</v>
      </c>
      <c r="E17" s="29" t="n">
        <f aca="false">Pesquisa!E36</f>
        <v>10</v>
      </c>
      <c r="F17" s="32" t="n">
        <f aca="false">Pesquisa!D36</f>
        <v>235.5</v>
      </c>
      <c r="G17" s="31" t="n">
        <f aca="false">ROUND(E17*F17,2)</f>
        <v>2355</v>
      </c>
      <c r="H17" s="31" t="n">
        <v>0</v>
      </c>
    </row>
    <row r="18" customFormat="false" ht="21" hidden="false" customHeight="true" outlineLevel="0" collapsed="false">
      <c r="A18" s="25" t="s">
        <v>27</v>
      </c>
      <c r="B18" s="26" t="s">
        <v>28</v>
      </c>
      <c r="C18" s="27" t="s">
        <v>29</v>
      </c>
      <c r="D18" s="28" t="s">
        <v>20</v>
      </c>
      <c r="E18" s="29" t="n">
        <f aca="false">Pesquisa!E45</f>
        <v>10</v>
      </c>
      <c r="F18" s="32" t="n">
        <f aca="false">Pesquisa!D45</f>
        <v>252.75</v>
      </c>
      <c r="G18" s="31" t="n">
        <f aca="false">ROUND(E18*F18,2)</f>
        <v>2527.5</v>
      </c>
      <c r="H18" s="31" t="n">
        <v>0</v>
      </c>
    </row>
    <row r="19" customFormat="false" ht="21" hidden="false" customHeight="true" outlineLevel="0" collapsed="false">
      <c r="A19" s="25" t="s">
        <v>30</v>
      </c>
      <c r="B19" s="26" t="s">
        <v>31</v>
      </c>
      <c r="C19" s="27" t="s">
        <v>32</v>
      </c>
      <c r="D19" s="28" t="s">
        <v>20</v>
      </c>
      <c r="E19" s="29" t="n">
        <f aca="false">Pesquisa!E54</f>
        <v>6</v>
      </c>
      <c r="F19" s="32" t="n">
        <f aca="false">Pesquisa!D54</f>
        <v>285.25</v>
      </c>
      <c r="G19" s="31" t="n">
        <f aca="false">ROUND(E19*F19,2)</f>
        <v>1711.5</v>
      </c>
      <c r="H19" s="31" t="n">
        <v>0</v>
      </c>
    </row>
    <row r="20" customFormat="false" ht="21" hidden="false" customHeight="true" outlineLevel="0" collapsed="false">
      <c r="A20" s="25" t="s">
        <v>33</v>
      </c>
      <c r="B20" s="26" t="s">
        <v>34</v>
      </c>
      <c r="C20" s="27" t="s">
        <v>35</v>
      </c>
      <c r="D20" s="28" t="s">
        <v>20</v>
      </c>
      <c r="E20" s="29" t="n">
        <f aca="false">Pesquisa!E64</f>
        <v>12</v>
      </c>
      <c r="F20" s="32" t="n">
        <f aca="false">Pesquisa!D64</f>
        <v>125</v>
      </c>
      <c r="G20" s="31" t="n">
        <f aca="false">ROUND(E20*F20,2)</f>
        <v>1500</v>
      </c>
      <c r="H20" s="31" t="n">
        <v>0</v>
      </c>
    </row>
    <row r="21" customFormat="false" ht="23.85" hidden="false" customHeight="false" outlineLevel="0" collapsed="false">
      <c r="A21" s="25" t="s">
        <v>36</v>
      </c>
      <c r="B21" s="26" t="s">
        <v>37</v>
      </c>
      <c r="C21" s="20" t="s">
        <v>38</v>
      </c>
      <c r="D21" s="28" t="s">
        <v>16</v>
      </c>
      <c r="E21" s="29" t="n">
        <f aca="false">Pesquisa!E75</f>
        <v>58</v>
      </c>
      <c r="F21" s="32" t="n">
        <f aca="false">Pesquisa!D75</f>
        <v>246</v>
      </c>
      <c r="G21" s="31" t="n">
        <f aca="false">ROUND(E21*F21,2)</f>
        <v>14268</v>
      </c>
      <c r="H21" s="31" t="n">
        <v>0</v>
      </c>
    </row>
    <row r="22" customFormat="false" ht="21" hidden="false" customHeight="true" outlineLevel="0" collapsed="false">
      <c r="A22" s="25" t="s">
        <v>39</v>
      </c>
      <c r="B22" s="26" t="s">
        <v>40</v>
      </c>
      <c r="C22" s="27" t="s">
        <v>41</v>
      </c>
      <c r="D22" s="28" t="s">
        <v>20</v>
      </c>
      <c r="E22" s="29" t="n">
        <f aca="false">Pesquisa!E84</f>
        <v>58</v>
      </c>
      <c r="F22" s="32" t="n">
        <f aca="false">Pesquisa!D84</f>
        <v>16.3</v>
      </c>
      <c r="G22" s="31" t="n">
        <f aca="false">ROUND(E22*F22,2)</f>
        <v>945.4</v>
      </c>
      <c r="H22" s="31" t="n">
        <v>0</v>
      </c>
    </row>
    <row r="23" customFormat="false" ht="21" hidden="false" customHeight="true" outlineLevel="0" collapsed="false">
      <c r="A23" s="25" t="s">
        <v>42</v>
      </c>
      <c r="B23" s="26" t="s">
        <v>43</v>
      </c>
      <c r="C23" s="27" t="s">
        <v>44</v>
      </c>
      <c r="D23" s="28" t="s">
        <v>20</v>
      </c>
      <c r="E23" s="29" t="n">
        <f aca="false">Pesquisa!E95</f>
        <v>70</v>
      </c>
      <c r="F23" s="32" t="n">
        <f aca="false">Pesquisa!D95</f>
        <v>35.53</v>
      </c>
      <c r="G23" s="31" t="n">
        <f aca="false">ROUND(E23*F23,2)</f>
        <v>2487.1</v>
      </c>
      <c r="H23" s="31" t="n">
        <v>0</v>
      </c>
    </row>
    <row r="24" customFormat="false" ht="21" hidden="false" customHeight="true" outlineLevel="0" collapsed="false">
      <c r="A24" s="25" t="s">
        <v>45</v>
      </c>
      <c r="B24" s="26" t="s">
        <v>46</v>
      </c>
      <c r="C24" s="27" t="s">
        <v>47</v>
      </c>
      <c r="D24" s="28" t="s">
        <v>20</v>
      </c>
      <c r="E24" s="29" t="n">
        <f aca="false">Pesquisa!E104</f>
        <v>116</v>
      </c>
      <c r="F24" s="32" t="n">
        <f aca="false">Pesquisa!D104</f>
        <v>20.83</v>
      </c>
      <c r="G24" s="31" t="n">
        <f aca="false">ROUND(E24*F24,2)</f>
        <v>2416.28</v>
      </c>
      <c r="H24" s="31" t="n">
        <v>0</v>
      </c>
    </row>
    <row r="25" customFormat="false" ht="21" hidden="false" customHeight="true" outlineLevel="0" collapsed="false">
      <c r="A25" s="25" t="s">
        <v>48</v>
      </c>
      <c r="B25" s="26" t="s">
        <v>49</v>
      </c>
      <c r="C25" s="27" t="s">
        <v>50</v>
      </c>
      <c r="D25" s="28" t="s">
        <v>20</v>
      </c>
      <c r="E25" s="29" t="n">
        <f aca="false">Pesquisa!E113</f>
        <v>20</v>
      </c>
      <c r="F25" s="32" t="n">
        <f aca="false">Pesquisa!D113</f>
        <v>110.8</v>
      </c>
      <c r="G25" s="31" t="n">
        <f aca="false">ROUND(E25*F25,2)</f>
        <v>2216</v>
      </c>
      <c r="H25" s="31" t="n">
        <v>0</v>
      </c>
    </row>
    <row r="26" customFormat="false" ht="21" hidden="false" customHeight="true" outlineLevel="0" collapsed="false">
      <c r="A26" s="25" t="s">
        <v>51</v>
      </c>
      <c r="B26" s="26" t="s">
        <v>52</v>
      </c>
      <c r="C26" s="27" t="s">
        <v>53</v>
      </c>
      <c r="D26" s="28" t="s">
        <v>20</v>
      </c>
      <c r="E26" s="29" t="n">
        <f aca="false">Pesquisa!E123</f>
        <v>4</v>
      </c>
      <c r="F26" s="32" t="n">
        <f aca="false">Pesquisa!D123</f>
        <v>1093</v>
      </c>
      <c r="G26" s="31" t="n">
        <f aca="false">ROUND(E26*F26,2)</f>
        <v>4372</v>
      </c>
      <c r="H26" s="31" t="n">
        <v>0</v>
      </c>
    </row>
    <row r="27" customFormat="false" ht="21" hidden="false" customHeight="true" outlineLevel="0" collapsed="false">
      <c r="A27" s="25" t="s">
        <v>54</v>
      </c>
      <c r="B27" s="26" t="s">
        <v>55</v>
      </c>
      <c r="C27" s="27" t="s">
        <v>56</v>
      </c>
      <c r="D27" s="28" t="s">
        <v>20</v>
      </c>
      <c r="E27" s="29" t="n">
        <f aca="false">Pesquisa!E133</f>
        <v>10</v>
      </c>
      <c r="F27" s="32" t="n">
        <f aca="false">Pesquisa!D133</f>
        <v>602</v>
      </c>
      <c r="G27" s="31" t="n">
        <f aca="false">ROUND(E27*F27,2)</f>
        <v>6020</v>
      </c>
      <c r="H27" s="31" t="n">
        <v>0</v>
      </c>
    </row>
    <row r="28" customFormat="false" ht="21" hidden="false" customHeight="true" outlineLevel="0" collapsed="false">
      <c r="A28" s="25" t="s">
        <v>57</v>
      </c>
      <c r="B28" s="26" t="s">
        <v>58</v>
      </c>
      <c r="C28" s="27" t="s">
        <v>59</v>
      </c>
      <c r="D28" s="28" t="s">
        <v>20</v>
      </c>
      <c r="E28" s="29" t="n">
        <f aca="false">Pesquisa!E143</f>
        <v>30</v>
      </c>
      <c r="F28" s="32" t="n">
        <f aca="false">Pesquisa!D143</f>
        <v>143.3</v>
      </c>
      <c r="G28" s="31" t="n">
        <f aca="false">ROUND(E28*F28,2)</f>
        <v>4299</v>
      </c>
      <c r="H28" s="31" t="n">
        <v>0</v>
      </c>
    </row>
    <row r="29" customFormat="false" ht="21" hidden="false" customHeight="true" outlineLevel="0" collapsed="false">
      <c r="A29" s="25" t="s">
        <v>60</v>
      </c>
      <c r="B29" s="26" t="s">
        <v>61</v>
      </c>
      <c r="C29" s="27" t="s">
        <v>62</v>
      </c>
      <c r="D29" s="28" t="s">
        <v>63</v>
      </c>
      <c r="E29" s="29" t="n">
        <f aca="false">Pesquisa!E153</f>
        <v>200</v>
      </c>
      <c r="F29" s="32" t="n">
        <f aca="false">Pesquisa!D153</f>
        <v>14.48</v>
      </c>
      <c r="G29" s="31" t="n">
        <f aca="false">ROUND(E29*F29,2)</f>
        <v>2896</v>
      </c>
      <c r="H29" s="31" t="n">
        <v>0</v>
      </c>
    </row>
    <row r="30" customFormat="false" ht="21" hidden="false" customHeight="true" outlineLevel="0" collapsed="false">
      <c r="A30" s="25" t="s">
        <v>64</v>
      </c>
      <c r="B30" s="26" t="s">
        <v>65</v>
      </c>
      <c r="C30" s="27" t="s">
        <v>66</v>
      </c>
      <c r="D30" s="28" t="s">
        <v>20</v>
      </c>
      <c r="E30" s="29" t="n">
        <f aca="false">Pesquisa!E163</f>
        <v>4</v>
      </c>
      <c r="F30" s="32" t="n">
        <f aca="false">Pesquisa!D163</f>
        <v>1212.25</v>
      </c>
      <c r="G30" s="31" t="n">
        <f aca="false">ROUND(E30*F30,2)</f>
        <v>4849</v>
      </c>
      <c r="H30" s="31" t="n">
        <v>0</v>
      </c>
    </row>
    <row r="31" customFormat="false" ht="12" hidden="false" customHeight="true" outlineLevel="0" collapsed="false">
      <c r="A31" s="33"/>
      <c r="B31" s="34"/>
      <c r="C31" s="35"/>
      <c r="D31" s="36"/>
      <c r="E31" s="37"/>
      <c r="F31" s="38"/>
      <c r="G31" s="39"/>
      <c r="H31" s="39"/>
    </row>
    <row r="32" s="4" customFormat="true" ht="12.75" hidden="false" customHeight="true" outlineLevel="0" collapsed="false">
      <c r="A32" s="40" t="s">
        <v>67</v>
      </c>
      <c r="B32" s="40"/>
      <c r="C32" s="40"/>
      <c r="D32" s="40"/>
      <c r="E32" s="40"/>
      <c r="F32" s="40"/>
      <c r="G32" s="40"/>
      <c r="H32" s="40"/>
    </row>
    <row r="33" s="41" customFormat="true" ht="9.75" hidden="false" customHeight="true" outlineLevel="0" collapsed="false"/>
    <row r="34" customFormat="false" ht="15.75" hidden="false" customHeight="true" outlineLevel="0" collapsed="false">
      <c r="A34" s="12" t="s">
        <v>68</v>
      </c>
      <c r="B34" s="13"/>
      <c r="C34" s="14" t="s">
        <v>69</v>
      </c>
      <c r="D34" s="13"/>
      <c r="E34" s="15"/>
      <c r="F34" s="16"/>
      <c r="G34" s="17" t="n">
        <f aca="false">SUM(G35:G36)</f>
        <v>72072</v>
      </c>
      <c r="H34" s="17" t="n">
        <f aca="false">H35+H36</f>
        <v>85073.48</v>
      </c>
    </row>
    <row r="35" customFormat="false" ht="31.3" hidden="false" customHeight="false" outlineLevel="0" collapsed="false">
      <c r="A35" s="18" t="s">
        <v>70</v>
      </c>
      <c r="B35" s="42" t="s">
        <v>71</v>
      </c>
      <c r="C35" s="20" t="s">
        <v>72</v>
      </c>
      <c r="D35" s="21" t="s">
        <v>73</v>
      </c>
      <c r="E35" s="22" t="n">
        <f aca="false">Mem!H22</f>
        <v>1440</v>
      </c>
      <c r="F35" s="23" t="n">
        <v>44.94</v>
      </c>
      <c r="G35" s="24" t="n">
        <f aca="false">ROUND(E35*F35,2)</f>
        <v>64713.6</v>
      </c>
      <c r="H35" s="24" t="n">
        <v>76387.93</v>
      </c>
      <c r="I35" s="43"/>
      <c r="J35" s="44"/>
    </row>
    <row r="36" customFormat="false" ht="31.3" hidden="false" customHeight="false" outlineLevel="0" collapsed="false">
      <c r="A36" s="25" t="s">
        <v>74</v>
      </c>
      <c r="B36" s="45" t="s">
        <v>75</v>
      </c>
      <c r="C36" s="27" t="s">
        <v>76</v>
      </c>
      <c r="D36" s="28" t="s">
        <v>73</v>
      </c>
      <c r="E36" s="29" t="n">
        <f aca="false">Mem!H23</f>
        <v>1440</v>
      </c>
      <c r="F36" s="32" t="n">
        <v>5.11</v>
      </c>
      <c r="G36" s="31" t="n">
        <f aca="false">ROUND(E36*F36,2)</f>
        <v>7358.4</v>
      </c>
      <c r="H36" s="31" t="n">
        <v>8685.55</v>
      </c>
    </row>
    <row r="37" s="4" customFormat="true" ht="12.75" hidden="false" customHeight="true" outlineLevel="0" collapsed="false">
      <c r="A37" s="11"/>
      <c r="B37" s="11"/>
      <c r="C37" s="11"/>
      <c r="D37" s="11"/>
      <c r="E37" s="11"/>
      <c r="F37" s="11"/>
      <c r="G37" s="11"/>
      <c r="H37" s="11"/>
    </row>
    <row r="38" customFormat="false" ht="15" hidden="false" customHeight="true" outlineLevel="0" collapsed="false">
      <c r="A38" s="12" t="s">
        <v>77</v>
      </c>
      <c r="B38" s="13"/>
      <c r="C38" s="14" t="s">
        <v>78</v>
      </c>
      <c r="D38" s="13"/>
      <c r="E38" s="15"/>
      <c r="F38" s="16"/>
      <c r="G38" s="17" t="n">
        <f aca="false">SUM(G39:G42)</f>
        <v>727254.05</v>
      </c>
      <c r="H38" s="17" t="n">
        <f aca="false">H39+H40+H41+H42</f>
        <v>858450.68</v>
      </c>
    </row>
    <row r="39" customFormat="false" ht="24.95" hidden="false" customHeight="true" outlineLevel="0" collapsed="false">
      <c r="A39" s="18" t="s">
        <v>79</v>
      </c>
      <c r="B39" s="46" t="s">
        <v>80</v>
      </c>
      <c r="C39" s="20" t="s">
        <v>81</v>
      </c>
      <c r="D39" s="47" t="s">
        <v>82</v>
      </c>
      <c r="E39" s="22" t="n">
        <f aca="false">Mem!D27</f>
        <v>32</v>
      </c>
      <c r="F39" s="23" t="n">
        <f aca="false">'PROPOSTA SUPERVISOR'!F69</f>
        <v>3511.90442679487</v>
      </c>
      <c r="G39" s="24" t="n">
        <f aca="false">ROUND(E39*F39,2)</f>
        <v>112380.94</v>
      </c>
      <c r="H39" s="24" t="n">
        <v>132654.46</v>
      </c>
    </row>
    <row r="40" customFormat="false" ht="24.95" hidden="false" customHeight="true" outlineLevel="0" collapsed="false">
      <c r="A40" s="25" t="s">
        <v>83</v>
      </c>
      <c r="B40" s="46" t="s">
        <v>80</v>
      </c>
      <c r="C40" s="27" t="s">
        <v>84</v>
      </c>
      <c r="D40" s="48" t="s">
        <v>82</v>
      </c>
      <c r="E40" s="29" t="n">
        <f aca="false">Mem!D23</f>
        <v>192</v>
      </c>
      <c r="F40" s="32" t="n">
        <f aca="false">F53</f>
        <v>2601.31301514806</v>
      </c>
      <c r="G40" s="31" t="n">
        <f aca="false">ROUND(E40*F40,2)</f>
        <v>499452.1</v>
      </c>
      <c r="H40" s="31" t="n">
        <v>589553.26</v>
      </c>
      <c r="I40" s="49"/>
    </row>
    <row r="41" customFormat="false" ht="24.95" hidden="false" customHeight="true" outlineLevel="0" collapsed="false">
      <c r="A41" s="25" t="s">
        <v>85</v>
      </c>
      <c r="B41" s="46" t="s">
        <v>80</v>
      </c>
      <c r="C41" s="27" t="s">
        <v>86</v>
      </c>
      <c r="D41" s="48" t="s">
        <v>82</v>
      </c>
      <c r="E41" s="29" t="n">
        <f aca="false">Mem!D46</f>
        <v>16</v>
      </c>
      <c r="F41" s="32" t="n">
        <f aca="false">F53</f>
        <v>2601.31301514806</v>
      </c>
      <c r="G41" s="31" t="n">
        <f aca="false">ROUND(E41*F41,2)</f>
        <v>41621.01</v>
      </c>
      <c r="H41" s="31" t="n">
        <v>49129.44</v>
      </c>
      <c r="I41" s="49"/>
    </row>
    <row r="42" customFormat="false" ht="24.95" hidden="false" customHeight="true" outlineLevel="0" collapsed="false">
      <c r="A42" s="25" t="s">
        <v>87</v>
      </c>
      <c r="B42" s="46" t="s">
        <v>80</v>
      </c>
      <c r="C42" s="27" t="s">
        <v>88</v>
      </c>
      <c r="D42" s="28" t="s">
        <v>89</v>
      </c>
      <c r="E42" s="29" t="n">
        <f aca="false">E39+E40+E41</f>
        <v>240</v>
      </c>
      <c r="F42" s="32" t="n">
        <f aca="false">Cotações!H31</f>
        <v>307.5</v>
      </c>
      <c r="G42" s="31" t="n">
        <f aca="false">E42*F42</f>
        <v>73800</v>
      </c>
      <c r="H42" s="31" t="n">
        <v>87113.52</v>
      </c>
      <c r="I42" s="49"/>
    </row>
    <row r="43" customFormat="false" ht="12" hidden="false" customHeight="true" outlineLevel="0" collapsed="false">
      <c r="A43" s="33"/>
      <c r="B43" s="34"/>
      <c r="C43" s="35"/>
      <c r="D43" s="36"/>
      <c r="E43" s="37"/>
      <c r="F43" s="38"/>
      <c r="G43" s="39"/>
      <c r="H43" s="39"/>
    </row>
    <row r="44" s="4" customFormat="true" ht="12.75" hidden="false" customHeight="true" outlineLevel="0" collapsed="false">
      <c r="A44" s="40" t="s">
        <v>90</v>
      </c>
      <c r="B44" s="40"/>
      <c r="C44" s="40"/>
      <c r="D44" s="40"/>
      <c r="E44" s="40"/>
      <c r="F44" s="40"/>
      <c r="G44" s="40"/>
      <c r="H44" s="40"/>
    </row>
    <row r="45" s="41" customFormat="true" ht="9.75" hidden="false" customHeight="true" outlineLevel="0" collapsed="false"/>
    <row r="46" customFormat="false" ht="15.75" hidden="false" customHeight="true" outlineLevel="0" collapsed="false">
      <c r="A46" s="12" t="s">
        <v>91</v>
      </c>
      <c r="B46" s="13"/>
      <c r="C46" s="14" t="s">
        <v>69</v>
      </c>
      <c r="D46" s="13"/>
      <c r="E46" s="15"/>
      <c r="F46" s="16"/>
      <c r="G46" s="17" t="n">
        <f aca="false">SUM(G47:G49)</f>
        <v>65171.52</v>
      </c>
      <c r="H46" s="17" t="n">
        <f aca="false">H47+H48+H49</f>
        <v>76928.46</v>
      </c>
    </row>
    <row r="47" customFormat="false" ht="31.3" hidden="false" customHeight="false" outlineLevel="0" collapsed="false">
      <c r="A47" s="18" t="s">
        <v>92</v>
      </c>
      <c r="B47" s="42" t="s">
        <v>71</v>
      </c>
      <c r="C47" s="20" t="s">
        <v>76</v>
      </c>
      <c r="D47" s="21" t="s">
        <v>73</v>
      </c>
      <c r="E47" s="22" t="n">
        <f aca="false">Mem!H32</f>
        <v>864</v>
      </c>
      <c r="F47" s="23" t="n">
        <v>44.94</v>
      </c>
      <c r="G47" s="24" t="n">
        <f aca="false">ROUND(E47*F47,2)</f>
        <v>38828.16</v>
      </c>
      <c r="H47" s="24" t="n">
        <v>45832.76</v>
      </c>
      <c r="I47" s="43"/>
    </row>
    <row r="48" customFormat="false" ht="31.3" hidden="false" customHeight="false" outlineLevel="0" collapsed="false">
      <c r="A48" s="25" t="s">
        <v>93</v>
      </c>
      <c r="B48" s="45" t="s">
        <v>75</v>
      </c>
      <c r="C48" s="27" t="s">
        <v>72</v>
      </c>
      <c r="D48" s="28" t="s">
        <v>73</v>
      </c>
      <c r="E48" s="29" t="n">
        <f aca="false">Mem!H33</f>
        <v>576</v>
      </c>
      <c r="F48" s="32" t="n">
        <v>5.11</v>
      </c>
      <c r="G48" s="31" t="n">
        <f aca="false">ROUND(E48*F48,2)</f>
        <v>2943.36</v>
      </c>
      <c r="H48" s="31" t="n">
        <v>3474.34</v>
      </c>
    </row>
    <row r="49" customFormat="false" ht="16.4" hidden="false" customHeight="false" outlineLevel="0" collapsed="false">
      <c r="A49" s="25" t="s">
        <v>94</v>
      </c>
      <c r="B49" s="46" t="s">
        <v>80</v>
      </c>
      <c r="C49" s="27" t="s">
        <v>95</v>
      </c>
      <c r="D49" s="28" t="s">
        <v>96</v>
      </c>
      <c r="E49" s="29" t="n">
        <f aca="false">Mem!H40</f>
        <v>120</v>
      </c>
      <c r="F49" s="32" t="n">
        <v>195</v>
      </c>
      <c r="G49" s="31" t="n">
        <f aca="false">ROUND(E49*F49,2)</f>
        <v>23400</v>
      </c>
      <c r="H49" s="31" t="n">
        <v>27621.36</v>
      </c>
    </row>
    <row r="50" s="4" customFormat="true" ht="12.75" hidden="false" customHeight="true" outlineLevel="0" collapsed="false">
      <c r="A50" s="11"/>
      <c r="B50" s="11"/>
      <c r="C50" s="11"/>
      <c r="D50" s="11"/>
      <c r="E50" s="11"/>
      <c r="F50" s="11"/>
      <c r="G50" s="11"/>
      <c r="H50" s="11"/>
    </row>
    <row r="51" customFormat="false" ht="15" hidden="false" customHeight="true" outlineLevel="0" collapsed="false">
      <c r="A51" s="12" t="s">
        <v>97</v>
      </c>
      <c r="B51" s="50"/>
      <c r="C51" s="14" t="s">
        <v>78</v>
      </c>
      <c r="D51" s="13"/>
      <c r="E51" s="15"/>
      <c r="F51" s="16"/>
      <c r="G51" s="17" t="n">
        <f aca="false">SUM(G52:G55)</f>
        <v>689414.08</v>
      </c>
      <c r="H51" s="17" t="n">
        <f aca="false">H52+H53+H54+H55</f>
        <v>813784.38</v>
      </c>
    </row>
    <row r="52" customFormat="false" ht="24.95" hidden="false" customHeight="true" outlineLevel="0" collapsed="false">
      <c r="A52" s="18" t="s">
        <v>98</v>
      </c>
      <c r="B52" s="46" t="s">
        <v>80</v>
      </c>
      <c r="C52" s="20" t="s">
        <v>81</v>
      </c>
      <c r="D52" s="47" t="s">
        <v>99</v>
      </c>
      <c r="E52" s="22" t="n">
        <f aca="false">Mem!D14</f>
        <v>16</v>
      </c>
      <c r="F52" s="23" t="n">
        <f aca="false">'PROPOSTA SUPERVISOR'!F69</f>
        <v>3511.90442679487</v>
      </c>
      <c r="G52" s="24" t="n">
        <f aca="false">ROUND(E52*F52,2)</f>
        <v>56190.47</v>
      </c>
      <c r="H52" s="24" t="n">
        <v>66327.24</v>
      </c>
    </row>
    <row r="53" customFormat="false" ht="24.95" hidden="false" customHeight="true" outlineLevel="0" collapsed="false">
      <c r="A53" s="25" t="s">
        <v>100</v>
      </c>
      <c r="B53" s="46" t="s">
        <v>80</v>
      </c>
      <c r="C53" s="27" t="s">
        <v>84</v>
      </c>
      <c r="D53" s="48" t="s">
        <v>99</v>
      </c>
      <c r="E53" s="29" t="n">
        <f aca="false">Mem!D10</f>
        <v>184</v>
      </c>
      <c r="F53" s="32" t="n">
        <f aca="false">'PROPOSTA GV-GP'!F69</f>
        <v>2601.31301514806</v>
      </c>
      <c r="G53" s="31" t="n">
        <f aca="false">ROUND(E53*F53,2)</f>
        <v>478641.59</v>
      </c>
      <c r="H53" s="31" t="n">
        <v>564988.53</v>
      </c>
      <c r="I53" s="49"/>
    </row>
    <row r="54" customFormat="false" ht="24.95" hidden="false" customHeight="true" outlineLevel="0" collapsed="false">
      <c r="A54" s="25" t="s">
        <v>101</v>
      </c>
      <c r="B54" s="46" t="s">
        <v>80</v>
      </c>
      <c r="C54" s="27" t="s">
        <v>86</v>
      </c>
      <c r="D54" s="48" t="s">
        <v>99</v>
      </c>
      <c r="E54" s="29" t="n">
        <f aca="false">Mem!D37</f>
        <v>32</v>
      </c>
      <c r="F54" s="32" t="n">
        <f aca="false">'PROPOSTA GV-GP'!F69</f>
        <v>2601.31301514806</v>
      </c>
      <c r="G54" s="31" t="n">
        <f aca="false">ROUND(E54*F54,2)</f>
        <v>83242.02</v>
      </c>
      <c r="H54" s="31" t="n">
        <v>98258.88</v>
      </c>
      <c r="I54" s="49"/>
    </row>
    <row r="55" customFormat="false" ht="24.95" hidden="false" customHeight="true" outlineLevel="0" collapsed="false">
      <c r="A55" s="25" t="s">
        <v>102</v>
      </c>
      <c r="B55" s="46" t="s">
        <v>80</v>
      </c>
      <c r="C55" s="27" t="s">
        <v>88</v>
      </c>
      <c r="D55" s="28" t="s">
        <v>89</v>
      </c>
      <c r="E55" s="29" t="n">
        <f aca="false">E52+E53+E54</f>
        <v>232</v>
      </c>
      <c r="F55" s="32" t="n">
        <v>307.5</v>
      </c>
      <c r="G55" s="31" t="n">
        <f aca="false">E55*F55</f>
        <v>71340</v>
      </c>
      <c r="H55" s="31" t="n">
        <v>84209.73</v>
      </c>
      <c r="I55" s="49"/>
    </row>
    <row r="56" customFormat="false" ht="6" hidden="false" customHeight="true" outlineLevel="0" collapsed="false">
      <c r="A56" s="51"/>
      <c r="B56" s="52"/>
      <c r="C56" s="53"/>
      <c r="D56" s="52"/>
      <c r="E56" s="54"/>
      <c r="F56" s="55"/>
      <c r="G56" s="56"/>
      <c r="H56" s="56"/>
    </row>
    <row r="57" customFormat="false" ht="18" hidden="false" customHeight="true" outlineLevel="0" collapsed="false">
      <c r="A57" s="57"/>
      <c r="B57" s="36"/>
      <c r="C57" s="35"/>
      <c r="D57" s="58" t="s">
        <v>103</v>
      </c>
      <c r="E57" s="58"/>
      <c r="F57" s="58"/>
      <c r="G57" s="58"/>
      <c r="H57" s="59" t="n">
        <f aca="false">H51+H46+H38+H34+H13+G13</f>
        <v>1901623.56</v>
      </c>
    </row>
    <row r="58" customFormat="false" ht="18" hidden="false" customHeight="true" outlineLevel="0" collapsed="false">
      <c r="A58" s="60" t="s">
        <v>104</v>
      </c>
      <c r="B58" s="61"/>
      <c r="C58" s="61"/>
      <c r="D58" s="62"/>
      <c r="E58" s="63"/>
      <c r="F58" s="64"/>
      <c r="G58" s="65"/>
      <c r="H58" s="65"/>
    </row>
  </sheetData>
  <mergeCells count="6">
    <mergeCell ref="A1:G5"/>
    <mergeCell ref="A6:G6"/>
    <mergeCell ref="A7:H9"/>
    <mergeCell ref="A32:G32"/>
    <mergeCell ref="A44:G44"/>
    <mergeCell ref="D57:G57"/>
  </mergeCells>
  <printOptions headings="false" gridLines="false" gridLinesSet="true" horizontalCentered="false" verticalCentered="false"/>
  <pageMargins left="0.39375" right="0.275694444444444" top="0.551388888888889" bottom="0.984027777777778" header="0.511805555555555" footer="0.511805555555555"/>
  <pageSetup paperSize="9" scale="94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2" manualBreakCount="2">
    <brk id="7" man="true" max="16383" min="0"/>
    <brk id="31" man="true" max="16383" min="0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46"/>
  <sheetViews>
    <sheetView showFormulas="false" showGridLines="true" showRowColHeaders="true" showZeros="true" rightToLeft="false" tabSelected="false" showOutlineSymbols="true" defaultGridColor="true" view="pageBreakPreview" topLeftCell="A34" colorId="64" zoomScale="100" zoomScaleNormal="100" zoomScalePageLayoutView="100" workbookViewId="0">
      <selection pane="topLeft" activeCell="D44" activeCellId="0" sqref="D44"/>
    </sheetView>
  </sheetViews>
  <sheetFormatPr defaultColWidth="9.13671875" defaultRowHeight="13.8" zeroHeight="false" outlineLevelRow="0" outlineLevelCol="0"/>
  <cols>
    <col collapsed="false" customWidth="true" hidden="false" outlineLevel="0" max="1" min="1" style="66" width="18.58"/>
    <col collapsed="false" customWidth="true" hidden="false" outlineLevel="0" max="2" min="2" style="66" width="17.86"/>
    <col collapsed="false" customWidth="true" hidden="false" outlineLevel="0" max="3" min="3" style="66" width="18.85"/>
    <col collapsed="false" customWidth="true" hidden="false" outlineLevel="0" max="4" min="4" style="66" width="28.63"/>
    <col collapsed="false" customWidth="true" hidden="false" outlineLevel="0" max="5" min="5" style="66" width="11.3"/>
    <col collapsed="false" customWidth="true" hidden="false" outlineLevel="0" max="6" min="6" style="66" width="5.86"/>
    <col collapsed="false" customWidth="true" hidden="false" outlineLevel="0" max="7" min="7" style="66" width="54.44"/>
    <col collapsed="false" customWidth="true" hidden="false" outlineLevel="0" max="8" min="8" style="67" width="12.71"/>
    <col collapsed="false" customWidth="false" hidden="false" outlineLevel="0" max="1025" min="9" style="66" width="9.13"/>
  </cols>
  <sheetData>
    <row r="1" customFormat="false" ht="16.5" hidden="false" customHeight="true" outlineLevel="0" collapsed="false">
      <c r="A1" s="68" t="s">
        <v>105</v>
      </c>
      <c r="G1" s="69" t="s">
        <v>106</v>
      </c>
    </row>
    <row r="2" customFormat="false" ht="9.75" hidden="false" customHeight="true" outlineLevel="0" collapsed="false"/>
    <row r="3" customFormat="false" ht="16.5" hidden="false" customHeight="true" outlineLevel="0" collapsed="false">
      <c r="A3" s="70" t="s">
        <v>107</v>
      </c>
      <c r="G3" s="71" t="s">
        <v>108</v>
      </c>
      <c r="H3" s="72" t="n">
        <f aca="false">4</f>
        <v>4</v>
      </c>
    </row>
    <row r="4" customFormat="false" ht="16.5" hidden="false" customHeight="true" outlineLevel="0" collapsed="false">
      <c r="G4" s="66" t="s">
        <v>109</v>
      </c>
      <c r="H4" s="73" t="n">
        <f aca="false">D8+D12+D35</f>
        <v>58</v>
      </c>
    </row>
    <row r="5" customFormat="false" ht="16.5" hidden="false" customHeight="true" outlineLevel="0" collapsed="false">
      <c r="A5" s="66" t="s">
        <v>110</v>
      </c>
      <c r="D5" s="73" t="n">
        <v>20</v>
      </c>
      <c r="G5" s="74" t="s">
        <v>111</v>
      </c>
      <c r="H5" s="75" t="n">
        <f aca="false">H4*H3</f>
        <v>232</v>
      </c>
    </row>
    <row r="6" customFormat="false" ht="16.5" hidden="false" customHeight="true" outlineLevel="0" collapsed="false">
      <c r="A6" s="66" t="s">
        <v>112</v>
      </c>
      <c r="D6" s="73" t="n">
        <v>22</v>
      </c>
      <c r="I6" s="74"/>
      <c r="J6" s="74"/>
    </row>
    <row r="7" customFormat="false" ht="16.5" hidden="false" customHeight="true" outlineLevel="0" collapsed="false">
      <c r="A7" s="66" t="s">
        <v>113</v>
      </c>
      <c r="D7" s="76" t="n">
        <v>4</v>
      </c>
      <c r="G7" s="71" t="s">
        <v>114</v>
      </c>
      <c r="H7" s="72" t="n">
        <v>8</v>
      </c>
      <c r="I7" s="74"/>
      <c r="J7" s="74"/>
    </row>
    <row r="8" customFormat="false" ht="16.5" hidden="false" customHeight="true" outlineLevel="0" collapsed="false">
      <c r="D8" s="77" t="n">
        <f aca="false">SUM(D5:D7)</f>
        <v>46</v>
      </c>
      <c r="G8" s="66" t="s">
        <v>109</v>
      </c>
      <c r="H8" s="73" t="n">
        <f aca="false">D21+D25+D44</f>
        <v>30</v>
      </c>
      <c r="I8" s="74"/>
      <c r="J8" s="74"/>
    </row>
    <row r="9" customFormat="false" ht="16.5" hidden="false" customHeight="true" outlineLevel="0" collapsed="false">
      <c r="A9" s="66" t="s">
        <v>115</v>
      </c>
      <c r="D9" s="72" t="n">
        <f aca="false">4</f>
        <v>4</v>
      </c>
      <c r="H9" s="73"/>
      <c r="I9" s="74"/>
      <c r="J9" s="74"/>
    </row>
    <row r="10" customFormat="false" ht="16.5" hidden="false" customHeight="true" outlineLevel="0" collapsed="false">
      <c r="A10" s="78" t="s">
        <v>116</v>
      </c>
      <c r="B10" s="74"/>
      <c r="C10" s="74"/>
      <c r="D10" s="79" t="n">
        <f aca="false">D8*D9</f>
        <v>184</v>
      </c>
      <c r="G10" s="74" t="s">
        <v>111</v>
      </c>
      <c r="H10" s="75" t="n">
        <f aca="false">H8*H7</f>
        <v>240</v>
      </c>
    </row>
    <row r="11" customFormat="false" ht="16.5" hidden="false" customHeight="true" outlineLevel="0" collapsed="false">
      <c r="D11" s="80"/>
    </row>
    <row r="12" customFormat="false" ht="16.5" hidden="false" customHeight="true" outlineLevel="0" collapsed="false">
      <c r="A12" s="66" t="s">
        <v>117</v>
      </c>
      <c r="D12" s="77" t="n">
        <v>4</v>
      </c>
    </row>
    <row r="13" customFormat="false" ht="16.5" hidden="false" customHeight="true" outlineLevel="0" collapsed="false">
      <c r="A13" s="66" t="s">
        <v>118</v>
      </c>
      <c r="D13" s="72" t="n">
        <f aca="false">4</f>
        <v>4</v>
      </c>
      <c r="G13" s="69" t="s">
        <v>119</v>
      </c>
    </row>
    <row r="14" customFormat="false" ht="16.5" hidden="false" customHeight="true" outlineLevel="0" collapsed="false">
      <c r="A14" s="78" t="s">
        <v>116</v>
      </c>
      <c r="D14" s="79" t="n">
        <f aca="false">D12*D13</f>
        <v>16</v>
      </c>
      <c r="G14" s="81" t="s">
        <v>120</v>
      </c>
    </row>
    <row r="15" customFormat="false" ht="16.5" hidden="false" customHeight="true" outlineLevel="0" collapsed="false">
      <c r="A15" s="0"/>
      <c r="B15" s="0"/>
      <c r="C15" s="0"/>
      <c r="D15" s="0"/>
      <c r="G15" s="66" t="s">
        <v>121</v>
      </c>
      <c r="H15" s="82" t="n">
        <v>30</v>
      </c>
    </row>
    <row r="16" customFormat="false" ht="16.5" hidden="false" customHeight="true" outlineLevel="0" collapsed="false">
      <c r="A16" s="70" t="s">
        <v>122</v>
      </c>
      <c r="G16" s="66" t="s">
        <v>123</v>
      </c>
      <c r="H16" s="83" t="n">
        <v>12</v>
      </c>
    </row>
    <row r="17" customFormat="false" ht="16.5" hidden="false" customHeight="true" outlineLevel="0" collapsed="false">
      <c r="G17" s="84" t="s">
        <v>124</v>
      </c>
      <c r="H17" s="85" t="n">
        <f aca="false">H15*H16</f>
        <v>360</v>
      </c>
    </row>
    <row r="18" customFormat="false" ht="16.5" hidden="false" customHeight="true" outlineLevel="0" collapsed="false">
      <c r="A18" s="66" t="s">
        <v>110</v>
      </c>
      <c r="D18" s="73" t="n">
        <v>10</v>
      </c>
      <c r="G18" s="66" t="s">
        <v>125</v>
      </c>
      <c r="H18" s="86" t="n">
        <v>0.5</v>
      </c>
    </row>
    <row r="19" customFormat="false" ht="16.5" hidden="false" customHeight="true" outlineLevel="0" collapsed="false">
      <c r="A19" s="66" t="s">
        <v>112</v>
      </c>
      <c r="D19" s="73" t="n">
        <v>10</v>
      </c>
      <c r="G19" s="66" t="s">
        <v>126</v>
      </c>
      <c r="H19" s="86" t="n">
        <v>0.5</v>
      </c>
    </row>
    <row r="20" customFormat="false" ht="16.5" hidden="false" customHeight="true" outlineLevel="0" collapsed="false">
      <c r="A20" s="66" t="s">
        <v>113</v>
      </c>
      <c r="D20" s="73" t="n">
        <v>4</v>
      </c>
      <c r="G20" s="87" t="s">
        <v>127</v>
      </c>
      <c r="H20" s="88" t="n">
        <f aca="false">H17*H18</f>
        <v>180</v>
      </c>
    </row>
    <row r="21" customFormat="false" ht="16.5" hidden="false" customHeight="true" outlineLevel="0" collapsed="false">
      <c r="D21" s="89" t="n">
        <f aca="false">SUM(D18:E20)</f>
        <v>24</v>
      </c>
      <c r="G21" s="87" t="s">
        <v>128</v>
      </c>
      <c r="H21" s="88" t="n">
        <f aca="false">H17*H19</f>
        <v>180</v>
      </c>
      <c r="I21" s="74"/>
      <c r="J21" s="74"/>
    </row>
    <row r="22" customFormat="false" ht="16.5" hidden="false" customHeight="true" outlineLevel="0" collapsed="false">
      <c r="A22" s="66" t="s">
        <v>115</v>
      </c>
      <c r="D22" s="72" t="n">
        <v>8</v>
      </c>
      <c r="G22" s="74" t="s">
        <v>129</v>
      </c>
      <c r="H22" s="90" t="n">
        <f aca="false">H20*8</f>
        <v>1440</v>
      </c>
      <c r="I22" s="74"/>
      <c r="J22" s="74"/>
    </row>
    <row r="23" customFormat="false" ht="16.5" hidden="false" customHeight="true" outlineLevel="0" collapsed="false">
      <c r="A23" s="78" t="s">
        <v>116</v>
      </c>
      <c r="B23" s="74"/>
      <c r="C23" s="74"/>
      <c r="D23" s="91" t="n">
        <f aca="false">D21*D22</f>
        <v>192</v>
      </c>
      <c r="G23" s="74" t="s">
        <v>130</v>
      </c>
      <c r="H23" s="90" t="n">
        <f aca="false">H21*8</f>
        <v>1440</v>
      </c>
      <c r="I23" s="74"/>
      <c r="J23" s="74"/>
    </row>
    <row r="24" customFormat="false" ht="16.5" hidden="false" customHeight="true" outlineLevel="0" collapsed="false">
      <c r="D24" s="80"/>
      <c r="G24" s="81" t="s">
        <v>131</v>
      </c>
      <c r="I24" s="74"/>
      <c r="J24" s="74"/>
    </row>
    <row r="25" customFormat="false" ht="16.5" hidden="false" customHeight="true" outlineLevel="0" collapsed="false">
      <c r="A25" s="66" t="s">
        <v>117</v>
      </c>
      <c r="D25" s="77" t="n">
        <v>4</v>
      </c>
      <c r="G25" s="66" t="s">
        <v>121</v>
      </c>
      <c r="H25" s="82" t="n">
        <v>30</v>
      </c>
    </row>
    <row r="26" customFormat="false" ht="16.5" hidden="false" customHeight="true" outlineLevel="0" collapsed="false">
      <c r="A26" s="66" t="s">
        <v>118</v>
      </c>
      <c r="D26" s="72" t="n">
        <v>8</v>
      </c>
      <c r="G26" s="66" t="s">
        <v>123</v>
      </c>
      <c r="H26" s="83" t="n">
        <v>12</v>
      </c>
    </row>
    <row r="27" customFormat="false" ht="16.5" hidden="false" customHeight="true" outlineLevel="0" collapsed="false">
      <c r="A27" s="78" t="s">
        <v>116</v>
      </c>
      <c r="D27" s="91" t="n">
        <f aca="false">D25*D26</f>
        <v>32</v>
      </c>
      <c r="G27" s="84" t="s">
        <v>124</v>
      </c>
      <c r="H27" s="85" t="n">
        <f aca="false">H25*H26</f>
        <v>360</v>
      </c>
    </row>
    <row r="28" customFormat="false" ht="16.5" hidden="false" customHeight="true" outlineLevel="0" collapsed="false">
      <c r="A28" s="0"/>
      <c r="B28" s="0"/>
      <c r="C28" s="0"/>
      <c r="D28" s="0"/>
      <c r="G28" s="66" t="s">
        <v>125</v>
      </c>
      <c r="H28" s="86" t="n">
        <v>0.6</v>
      </c>
    </row>
    <row r="29" customFormat="false" ht="16.5" hidden="false" customHeight="true" outlineLevel="0" collapsed="false">
      <c r="A29" s="68" t="s">
        <v>132</v>
      </c>
      <c r="G29" s="66" t="s">
        <v>126</v>
      </c>
      <c r="H29" s="86" t="n">
        <v>0.4</v>
      </c>
    </row>
    <row r="30" customFormat="false" ht="16.5" hidden="false" customHeight="true" outlineLevel="0" collapsed="false">
      <c r="G30" s="87" t="s">
        <v>127</v>
      </c>
      <c r="H30" s="88" t="n">
        <f aca="false">H27*H28</f>
        <v>216</v>
      </c>
    </row>
    <row r="31" customFormat="false" ht="16.5" hidden="false" customHeight="true" outlineLevel="0" collapsed="false">
      <c r="A31" s="70" t="s">
        <v>107</v>
      </c>
      <c r="G31" s="87" t="s">
        <v>128</v>
      </c>
      <c r="H31" s="88" t="n">
        <f aca="false">H27*H29</f>
        <v>144</v>
      </c>
    </row>
    <row r="32" customFormat="false" ht="16.5" hidden="false" customHeight="true" outlineLevel="0" collapsed="false">
      <c r="G32" s="74" t="s">
        <v>133</v>
      </c>
      <c r="H32" s="90" t="n">
        <f aca="false">H30*4</f>
        <v>864</v>
      </c>
    </row>
    <row r="33" customFormat="false" ht="16.5" hidden="false" customHeight="true" outlineLevel="0" collapsed="false">
      <c r="A33" s="66" t="s">
        <v>134</v>
      </c>
      <c r="D33" s="73" t="n">
        <v>4</v>
      </c>
      <c r="G33" s="74" t="s">
        <v>135</v>
      </c>
      <c r="H33" s="90" t="n">
        <f aca="false">H31*4</f>
        <v>576</v>
      </c>
    </row>
    <row r="34" customFormat="false" ht="16.5" hidden="false" customHeight="true" outlineLevel="0" collapsed="false">
      <c r="A34" s="66" t="s">
        <v>136</v>
      </c>
      <c r="D34" s="92" t="n">
        <v>4</v>
      </c>
    </row>
    <row r="35" customFormat="false" ht="16.5" hidden="false" customHeight="true" outlineLevel="0" collapsed="false">
      <c r="D35" s="77" t="n">
        <f aca="false">SUM(D33:D34)</f>
        <v>8</v>
      </c>
      <c r="G35" s="93" t="s">
        <v>137</v>
      </c>
    </row>
    <row r="36" customFormat="false" ht="16.5" hidden="false" customHeight="true" outlineLevel="0" collapsed="false">
      <c r="A36" s="66" t="s">
        <v>115</v>
      </c>
      <c r="D36" s="72" t="n">
        <f aca="false">4</f>
        <v>4</v>
      </c>
      <c r="G36" s="81" t="s">
        <v>131</v>
      </c>
    </row>
    <row r="37" customFormat="false" ht="16.5" hidden="false" customHeight="true" outlineLevel="0" collapsed="false">
      <c r="A37" s="78" t="s">
        <v>116</v>
      </c>
      <c r="B37" s="74"/>
      <c r="C37" s="74"/>
      <c r="D37" s="79" t="n">
        <f aca="false">D35*D36</f>
        <v>32</v>
      </c>
      <c r="G37" s="66" t="s">
        <v>138</v>
      </c>
      <c r="H37" s="67" t="s">
        <v>139</v>
      </c>
    </row>
    <row r="38" customFormat="false" ht="16.5" hidden="false" customHeight="true" outlineLevel="0" collapsed="false">
      <c r="A38" s="0"/>
      <c r="B38" s="0"/>
      <c r="C38" s="0"/>
      <c r="D38" s="0"/>
      <c r="G38" s="66" t="s">
        <v>140</v>
      </c>
      <c r="H38" s="94" t="s">
        <v>141</v>
      </c>
    </row>
    <row r="39" customFormat="false" ht="16.5" hidden="false" customHeight="true" outlineLevel="0" collapsed="false">
      <c r="G39" s="66" t="s">
        <v>142</v>
      </c>
      <c r="H39" s="67" t="s">
        <v>141</v>
      </c>
    </row>
    <row r="40" customFormat="false" ht="16.5" hidden="false" customHeight="true" outlineLevel="0" collapsed="false">
      <c r="A40" s="70" t="s">
        <v>143</v>
      </c>
      <c r="G40" s="95" t="s">
        <v>144</v>
      </c>
      <c r="H40" s="96" t="n">
        <v>120</v>
      </c>
    </row>
    <row r="41" customFormat="false" ht="16.5" hidden="false" customHeight="true" outlineLevel="0" collapsed="false">
      <c r="G41" s="81"/>
    </row>
    <row r="42" customFormat="false" ht="16.5" hidden="false" customHeight="true" outlineLevel="0" collapsed="false">
      <c r="A42" s="66" t="s">
        <v>134</v>
      </c>
      <c r="D42" s="73" t="n">
        <v>0</v>
      </c>
    </row>
    <row r="43" customFormat="false" ht="16.5" hidden="false" customHeight="true" outlineLevel="0" collapsed="false">
      <c r="A43" s="66" t="s">
        <v>136</v>
      </c>
      <c r="D43" s="92" t="n">
        <v>2</v>
      </c>
      <c r="H43" s="94"/>
    </row>
    <row r="44" customFormat="false" ht="16.5" hidden="false" customHeight="true" outlineLevel="0" collapsed="false">
      <c r="D44" s="77" t="n">
        <f aca="false">SUM(D42:D43)</f>
        <v>2</v>
      </c>
    </row>
    <row r="45" customFormat="false" ht="16.5" hidden="false" customHeight="true" outlineLevel="0" collapsed="false">
      <c r="A45" s="66" t="s">
        <v>115</v>
      </c>
      <c r="D45" s="72" t="n">
        <f aca="false">8</f>
        <v>8</v>
      </c>
      <c r="G45" s="95"/>
      <c r="H45" s="96"/>
    </row>
    <row r="46" customFormat="false" ht="16.5" hidden="false" customHeight="true" outlineLevel="0" collapsed="false">
      <c r="A46" s="78" t="s">
        <v>116</v>
      </c>
      <c r="B46" s="74"/>
      <c r="C46" s="74"/>
      <c r="D46" s="91" t="n">
        <f aca="false">D44*D45</f>
        <v>16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5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B1:K88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S18" activeCellId="0" sqref="S18"/>
    </sheetView>
  </sheetViews>
  <sheetFormatPr defaultColWidth="9.13671875" defaultRowHeight="13.8" zeroHeight="false" outlineLevelRow="0" outlineLevelCol="0"/>
  <cols>
    <col collapsed="false" customWidth="true" hidden="false" outlineLevel="0" max="1" min="1" style="97" width="2"/>
    <col collapsed="false" customWidth="false" hidden="false" outlineLevel="0" max="4" min="2" style="98" width="9.13"/>
    <col collapsed="false" customWidth="true" hidden="false" outlineLevel="0" max="5" min="5" style="97" width="32.87"/>
    <col collapsed="false" customWidth="true" hidden="false" outlineLevel="0" max="6" min="6" style="97" width="15.51"/>
    <col collapsed="false" customWidth="true" hidden="false" outlineLevel="0" max="7" min="7" style="97" width="12.86"/>
    <col collapsed="false" customWidth="true" hidden="false" outlineLevel="0" max="8" min="8" style="97" width="15.15"/>
    <col collapsed="false" customWidth="true" hidden="false" outlineLevel="0" max="9" min="9" style="97" width="3.57"/>
    <col collapsed="false" customWidth="true" hidden="false" outlineLevel="0" max="10" min="10" style="97" width="5.77"/>
    <col collapsed="false" customWidth="true" hidden="false" outlineLevel="0" max="11" min="11" style="97" width="9.42"/>
    <col collapsed="false" customWidth="false" hidden="false" outlineLevel="0" max="1025" min="12" style="97" width="9.13"/>
  </cols>
  <sheetData>
    <row r="1" customFormat="false" ht="3.75" hidden="false" customHeight="true" outlineLevel="0" collapsed="false"/>
    <row r="4" customFormat="false" ht="13.8" hidden="false" customHeight="false" outlineLevel="0" collapsed="false">
      <c r="B4" s="99" t="s">
        <v>145</v>
      </c>
    </row>
    <row r="6" customFormat="false" ht="13.8" hidden="false" customHeight="false" outlineLevel="0" collapsed="false">
      <c r="F6" s="100" t="s">
        <v>146</v>
      </c>
      <c r="G6" s="100" t="s">
        <v>147</v>
      </c>
    </row>
    <row r="7" customFormat="false" ht="13.8" hidden="false" customHeight="false" outlineLevel="0" collapsed="false">
      <c r="F7" s="100" t="s">
        <v>148</v>
      </c>
      <c r="G7" s="100" t="s">
        <v>149</v>
      </c>
    </row>
    <row r="8" customFormat="false" ht="4.5" hidden="false" customHeight="true" outlineLevel="0" collapsed="false"/>
    <row r="9" customFormat="false" ht="18.75" hidden="false" customHeight="true" outlineLevel="0" collapsed="false">
      <c r="B9" s="101" t="s">
        <v>150</v>
      </c>
      <c r="C9" s="101"/>
      <c r="D9" s="101"/>
      <c r="E9" s="101"/>
      <c r="F9" s="102" t="n">
        <v>1528.92</v>
      </c>
      <c r="G9" s="103" t="n">
        <v>44412</v>
      </c>
    </row>
    <row r="10" customFormat="false" ht="18.75" hidden="false" customHeight="true" outlineLevel="0" collapsed="false">
      <c r="B10" s="101"/>
      <c r="C10" s="101"/>
      <c r="D10" s="101"/>
      <c r="E10" s="101"/>
      <c r="F10" s="102"/>
      <c r="G10" s="103"/>
    </row>
    <row r="11" customFormat="false" ht="14.25" hidden="false" customHeight="true" outlineLevel="0" collapsed="false">
      <c r="B11" s="104"/>
      <c r="C11" s="104"/>
      <c r="D11" s="104"/>
      <c r="E11" s="105"/>
      <c r="F11" s="105"/>
      <c r="G11" s="106"/>
    </row>
    <row r="12" customFormat="false" ht="14.25" hidden="false" customHeight="true" outlineLevel="0" collapsed="false">
      <c r="K12" s="107"/>
    </row>
    <row r="13" customFormat="false" ht="36" hidden="false" customHeight="true" outlineLevel="0" collapsed="false">
      <c r="B13" s="108" t="s">
        <v>151</v>
      </c>
      <c r="C13" s="108"/>
      <c r="D13" s="108"/>
      <c r="E13" s="108"/>
      <c r="F13" s="109" t="n">
        <f aca="false">'PROPOSTA GV-GP'!F69</f>
        <v>2601.31301514806</v>
      </c>
      <c r="K13" s="107"/>
    </row>
    <row r="14" customFormat="false" ht="21.75" hidden="false" customHeight="true" outlineLevel="0" collapsed="false">
      <c r="K14" s="107"/>
    </row>
    <row r="15" customFormat="false" ht="13.8" hidden="false" customHeight="false" outlineLevel="0" collapsed="false">
      <c r="B15" s="99" t="s">
        <v>152</v>
      </c>
    </row>
    <row r="17" customFormat="false" ht="13.8" hidden="false" customHeight="false" outlineLevel="0" collapsed="false">
      <c r="F17" s="100" t="s">
        <v>146</v>
      </c>
      <c r="G17" s="100" t="s">
        <v>147</v>
      </c>
    </row>
    <row r="18" customFormat="false" ht="13.8" hidden="false" customHeight="false" outlineLevel="0" collapsed="false">
      <c r="F18" s="100" t="s">
        <v>148</v>
      </c>
      <c r="G18" s="100" t="s">
        <v>149</v>
      </c>
    </row>
    <row r="19" customFormat="false" ht="4.5" hidden="false" customHeight="true" outlineLevel="0" collapsed="false"/>
    <row r="20" customFormat="false" ht="18.75" hidden="false" customHeight="true" outlineLevel="0" collapsed="false">
      <c r="B20" s="101" t="s">
        <v>153</v>
      </c>
      <c r="C20" s="101"/>
      <c r="D20" s="101"/>
      <c r="E20" s="101"/>
      <c r="F20" s="102" t="n">
        <v>2064.16</v>
      </c>
      <c r="G20" s="103" t="n">
        <v>44412</v>
      </c>
    </row>
    <row r="21" customFormat="false" ht="18.75" hidden="false" customHeight="true" outlineLevel="0" collapsed="false">
      <c r="B21" s="101"/>
      <c r="C21" s="101"/>
      <c r="D21" s="101"/>
      <c r="E21" s="101"/>
      <c r="F21" s="102"/>
      <c r="G21" s="103"/>
    </row>
    <row r="22" customFormat="false" ht="14.25" hidden="false" customHeight="true" outlineLevel="0" collapsed="false">
      <c r="B22" s="104"/>
      <c r="C22" s="104"/>
      <c r="D22" s="104"/>
      <c r="E22" s="105"/>
      <c r="F22" s="105"/>
      <c r="G22" s="106"/>
    </row>
    <row r="23" customFormat="false" ht="14.25" hidden="false" customHeight="true" outlineLevel="0" collapsed="false">
      <c r="K23" s="107"/>
    </row>
    <row r="24" customFormat="false" ht="36" hidden="false" customHeight="true" outlineLevel="0" collapsed="false">
      <c r="B24" s="108" t="s">
        <v>154</v>
      </c>
      <c r="C24" s="108"/>
      <c r="D24" s="108"/>
      <c r="E24" s="108"/>
      <c r="F24" s="109" t="n">
        <f aca="false">'PROPOSTA SUPERVISOR'!F69</f>
        <v>3511.90442679487</v>
      </c>
      <c r="K24" s="107"/>
    </row>
    <row r="25" customFormat="false" ht="18.75" hidden="false" customHeight="true" outlineLevel="0" collapsed="false"/>
    <row r="26" customFormat="false" ht="18.75" hidden="false" customHeight="true" outlineLevel="0" collapsed="false">
      <c r="B26" s="99" t="s">
        <v>155</v>
      </c>
    </row>
    <row r="27" customFormat="false" ht="13.8" hidden="false" customHeight="false" outlineLevel="0" collapsed="false">
      <c r="F27" s="100" t="s">
        <v>156</v>
      </c>
      <c r="G27" s="100" t="s">
        <v>147</v>
      </c>
      <c r="H27" s="100" t="s">
        <v>156</v>
      </c>
    </row>
    <row r="28" customFormat="false" ht="13.8" hidden="false" customHeight="false" outlineLevel="0" collapsed="false">
      <c r="F28" s="100" t="s">
        <v>157</v>
      </c>
      <c r="G28" s="100" t="s">
        <v>149</v>
      </c>
      <c r="H28" s="100" t="s">
        <v>158</v>
      </c>
    </row>
    <row r="29" customFormat="false" ht="13.8" hidden="false" customHeight="false" outlineLevel="0" collapsed="false">
      <c r="F29" s="100"/>
      <c r="G29" s="100"/>
      <c r="H29" s="100" t="s">
        <v>159</v>
      </c>
    </row>
    <row r="30" customFormat="false" ht="3.75" hidden="false" customHeight="true" outlineLevel="0" collapsed="false"/>
    <row r="31" customFormat="false" ht="18.75" hidden="false" customHeight="true" outlineLevel="0" collapsed="false">
      <c r="B31" s="101" t="s">
        <v>160</v>
      </c>
      <c r="C31" s="101"/>
      <c r="D31" s="101"/>
      <c r="E31" s="101"/>
      <c r="F31" s="102" t="n">
        <v>20.5</v>
      </c>
      <c r="G31" s="103" t="n">
        <v>44412</v>
      </c>
      <c r="H31" s="109" t="n">
        <f aca="false">F31*15</f>
        <v>307.5</v>
      </c>
    </row>
    <row r="32" customFormat="false" ht="18.75" hidden="false" customHeight="true" outlineLevel="0" collapsed="false">
      <c r="B32" s="101"/>
      <c r="C32" s="101"/>
      <c r="D32" s="101"/>
      <c r="E32" s="101"/>
      <c r="F32" s="102"/>
      <c r="G32" s="103"/>
      <c r="H32" s="109"/>
    </row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8.75" hidden="false" customHeight="true" outlineLevel="0" collapsed="false"/>
    <row r="37" customFormat="false" ht="18.75" hidden="false" customHeight="true" outlineLevel="0" collapsed="false"/>
    <row r="38" customFormat="false" ht="18.75" hidden="false" customHeight="true" outlineLevel="0" collapsed="false"/>
    <row r="39" customFormat="false" ht="18.75" hidden="false" customHeight="true" outlineLevel="0" collapsed="false"/>
    <row r="40" customFormat="false" ht="18.75" hidden="false" customHeight="true" outlineLevel="0" collapsed="false"/>
    <row r="41" customFormat="false" ht="18.75" hidden="false" customHeight="true" outlineLevel="0" collapsed="false"/>
    <row r="42" customFormat="false" ht="18.75" hidden="false" customHeight="true" outlineLevel="0" collapsed="false"/>
    <row r="43" customFormat="false" ht="18.75" hidden="false" customHeight="true" outlineLevel="0" collapsed="false"/>
    <row r="44" customFormat="false" ht="18.75" hidden="false" customHeight="true" outlineLevel="0" collapsed="false"/>
    <row r="45" customFormat="false" ht="18.75" hidden="false" customHeight="true" outlineLevel="0" collapsed="false"/>
    <row r="46" customFormat="false" ht="18.75" hidden="false" customHeight="true" outlineLevel="0" collapsed="false"/>
    <row r="47" customFormat="false" ht="18.75" hidden="false" customHeight="true" outlineLevel="0" collapsed="false"/>
    <row r="48" customFormat="false" ht="18.75" hidden="false" customHeight="true" outlineLevel="0" collapsed="false"/>
    <row r="49" customFormat="false" ht="18.75" hidden="false" customHeight="true" outlineLevel="0" collapsed="false"/>
    <row r="50" customFormat="false" ht="18.75" hidden="false" customHeight="true" outlineLevel="0" collapsed="false"/>
    <row r="51" customFormat="false" ht="18.75" hidden="false" customHeight="true" outlineLevel="0" collapsed="false"/>
    <row r="52" customFormat="false" ht="18.75" hidden="false" customHeight="true" outlineLevel="0" collapsed="false"/>
    <row r="53" customFormat="false" ht="18.75" hidden="false" customHeight="true" outlineLevel="0" collapsed="false"/>
    <row r="54" customFormat="false" ht="18.75" hidden="false" customHeight="true" outlineLevel="0" collapsed="false"/>
    <row r="55" customFormat="false" ht="18.75" hidden="false" customHeight="true" outlineLevel="0" collapsed="false"/>
    <row r="56" customFormat="false" ht="18.75" hidden="false" customHeight="true" outlineLevel="0" collapsed="false"/>
    <row r="57" customFormat="false" ht="18.75" hidden="false" customHeight="true" outlineLevel="0" collapsed="false"/>
    <row r="58" customFormat="false" ht="18.75" hidden="false" customHeight="true" outlineLevel="0" collapsed="false"/>
    <row r="59" customFormat="false" ht="18.75" hidden="false" customHeight="true" outlineLevel="0" collapsed="false"/>
    <row r="60" customFormat="false" ht="18.75" hidden="false" customHeight="true" outlineLevel="0" collapsed="false"/>
    <row r="61" customFormat="false" ht="18.75" hidden="false" customHeight="true" outlineLevel="0" collapsed="false"/>
    <row r="62" customFormat="false" ht="18.75" hidden="false" customHeight="true" outlineLevel="0" collapsed="false"/>
    <row r="63" customFormat="false" ht="18.75" hidden="false" customHeight="true" outlineLevel="0" collapsed="false"/>
    <row r="64" customFormat="false" ht="18.75" hidden="false" customHeight="true" outlineLevel="0" collapsed="false"/>
    <row r="65" customFormat="false" ht="18.75" hidden="false" customHeight="true" outlineLevel="0" collapsed="false"/>
    <row r="66" customFormat="false" ht="18.75" hidden="false" customHeight="true" outlineLevel="0" collapsed="false"/>
    <row r="67" customFormat="false" ht="18.75" hidden="false" customHeight="true" outlineLevel="0" collapsed="false"/>
    <row r="68" customFormat="false" ht="18.75" hidden="false" customHeight="true" outlineLevel="0" collapsed="false"/>
    <row r="69" customFormat="false" ht="18.75" hidden="false" customHeight="true" outlineLevel="0" collapsed="false"/>
    <row r="70" customFormat="false" ht="18.75" hidden="false" customHeight="true" outlineLevel="0" collapsed="false"/>
    <row r="71" customFormat="false" ht="18.75" hidden="false" customHeight="true" outlineLevel="0" collapsed="false"/>
    <row r="72" customFormat="false" ht="18.75" hidden="false" customHeight="true" outlineLevel="0" collapsed="false"/>
    <row r="73" customFormat="false" ht="18.75" hidden="false" customHeight="true" outlineLevel="0" collapsed="false"/>
    <row r="74" customFormat="false" ht="18.75" hidden="false" customHeight="true" outlineLevel="0" collapsed="false"/>
    <row r="75" customFormat="false" ht="18.75" hidden="false" customHeight="true" outlineLevel="0" collapsed="false"/>
    <row r="76" customFormat="false" ht="18.75" hidden="false" customHeight="true" outlineLevel="0" collapsed="false"/>
    <row r="77" customFormat="false" ht="18.75" hidden="false" customHeight="true" outlineLevel="0" collapsed="false"/>
    <row r="78" customFormat="false" ht="18.75" hidden="false" customHeight="true" outlineLevel="0" collapsed="false"/>
    <row r="79" customFormat="false" ht="18.75" hidden="false" customHeight="true" outlineLevel="0" collapsed="false"/>
    <row r="80" customFormat="false" ht="18.75" hidden="false" customHeight="true" outlineLevel="0" collapsed="false"/>
    <row r="81" customFormat="false" ht="18.75" hidden="false" customHeight="true" outlineLevel="0" collapsed="false"/>
    <row r="82" customFormat="false" ht="18.75" hidden="false" customHeight="true" outlineLevel="0" collapsed="false"/>
    <row r="83" customFormat="false" ht="18.75" hidden="false" customHeight="true" outlineLevel="0" collapsed="false"/>
    <row r="84" customFormat="false" ht="18.75" hidden="false" customHeight="true" outlineLevel="0" collapsed="false"/>
    <row r="85" customFormat="false" ht="18.75" hidden="false" customHeight="true" outlineLevel="0" collapsed="false"/>
    <row r="86" customFormat="false" ht="18.75" hidden="false" customHeight="true" outlineLevel="0" collapsed="false"/>
    <row r="87" customFormat="false" ht="18.75" hidden="false" customHeight="true" outlineLevel="0" collapsed="false"/>
    <row r="88" customFormat="false" ht="18.75" hidden="false" customHeight="true" outlineLevel="0" collapsed="false"/>
  </sheetData>
  <mergeCells count="12">
    <mergeCell ref="B9:E10"/>
    <mergeCell ref="F9:F10"/>
    <mergeCell ref="G9:G10"/>
    <mergeCell ref="B13:E13"/>
    <mergeCell ref="B20:E21"/>
    <mergeCell ref="F20:F21"/>
    <mergeCell ref="G20:G21"/>
    <mergeCell ref="B24:E24"/>
    <mergeCell ref="B31:E32"/>
    <mergeCell ref="F31:F32"/>
    <mergeCell ref="G31:G32"/>
    <mergeCell ref="H31:H32"/>
  </mergeCells>
  <printOptions headings="false" gridLines="false" gridLinesSet="true" horizontalCentered="false" verticalCentered="false"/>
  <pageMargins left="0.354166666666667" right="0.118055555555556" top="0.354166666666667" bottom="1.35972222222222" header="0.511805555555555" footer="0.511805555555555"/>
  <pageSetup paperSize="9" scale="9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7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71" activeCellId="0" sqref="A71"/>
    </sheetView>
  </sheetViews>
  <sheetFormatPr defaultColWidth="11.58984375" defaultRowHeight="13.8" zeroHeight="false" outlineLevelRow="0" outlineLevelCol="0"/>
  <cols>
    <col collapsed="false" customWidth="true" hidden="false" outlineLevel="0" max="1" min="1" style="0" width="8.72"/>
    <col collapsed="false" customWidth="true" hidden="false" outlineLevel="0" max="2" min="2" style="0" width="19.88"/>
    <col collapsed="false" customWidth="true" hidden="false" outlineLevel="0" max="3" min="3" style="0" width="8.72"/>
    <col collapsed="false" customWidth="true" hidden="false" outlineLevel="0" max="4" min="4" style="0" width="19.04"/>
    <col collapsed="false" customWidth="true" hidden="false" outlineLevel="0" max="5" min="5" style="0" width="8.72"/>
    <col collapsed="false" customWidth="true" hidden="false" outlineLevel="0" max="6" min="6" style="0" width="13.67"/>
    <col collapsed="false" customWidth="true" hidden="false" outlineLevel="0" max="7" min="7" style="0" width="20.71"/>
    <col collapsed="false" customWidth="true" hidden="false" outlineLevel="0" max="64" min="8" style="0" width="8.72"/>
  </cols>
  <sheetData>
    <row r="1" customFormat="false" ht="12.8" hidden="false" customHeight="true" outlineLevel="0" collapsed="false">
      <c r="A1" s="110" t="s">
        <v>161</v>
      </c>
      <c r="B1" s="110"/>
      <c r="C1" s="110"/>
      <c r="D1" s="110"/>
      <c r="E1" s="110"/>
      <c r="F1" s="110"/>
      <c r="G1" s="110"/>
    </row>
    <row r="2" customFormat="false" ht="12.8" hidden="false" customHeight="true" outlineLevel="0" collapsed="false">
      <c r="A2" s="110" t="s">
        <v>162</v>
      </c>
      <c r="B2" s="110"/>
      <c r="C2" s="110"/>
      <c r="D2" s="110"/>
      <c r="E2" s="110"/>
      <c r="F2" s="110"/>
      <c r="G2" s="110"/>
    </row>
    <row r="3" customFormat="false" ht="12.8" hidden="false" customHeight="true" outlineLevel="0" collapsed="false">
      <c r="A3" s="110" t="s">
        <v>163</v>
      </c>
      <c r="B3" s="110"/>
      <c r="C3" s="110"/>
      <c r="D3" s="110"/>
      <c r="E3" s="110"/>
      <c r="F3" s="110"/>
      <c r="G3" s="110"/>
    </row>
    <row r="4" customFormat="false" ht="12.8" hidden="false" customHeight="true" outlineLevel="0" collapsed="false">
      <c r="A4" s="110" t="s">
        <v>164</v>
      </c>
      <c r="B4" s="110"/>
      <c r="C4" s="110"/>
      <c r="D4" s="110"/>
      <c r="E4" s="110"/>
      <c r="F4" s="110"/>
      <c r="G4" s="110"/>
    </row>
    <row r="5" customFormat="false" ht="12.8" hidden="false" customHeight="true" outlineLevel="0" collapsed="false">
      <c r="A5" s="111" t="s">
        <v>165</v>
      </c>
      <c r="B5" s="111"/>
      <c r="C5" s="111"/>
      <c r="D5" s="111"/>
      <c r="E5" s="111"/>
      <c r="F5" s="111"/>
      <c r="G5" s="111"/>
    </row>
    <row r="6" customFormat="false" ht="12.8" hidden="false" customHeight="true" outlineLevel="0" collapsed="false">
      <c r="A6" s="111"/>
      <c r="B6" s="111"/>
      <c r="C6" s="111"/>
      <c r="D6" s="111"/>
      <c r="E6" s="111"/>
      <c r="F6" s="111"/>
      <c r="G6" s="111"/>
    </row>
    <row r="7" customFormat="false" ht="12.8" hidden="false" customHeight="true" outlineLevel="0" collapsed="false">
      <c r="A7" s="111"/>
      <c r="B7" s="111"/>
      <c r="C7" s="111"/>
      <c r="D7" s="111"/>
      <c r="E7" s="111"/>
      <c r="F7" s="111"/>
      <c r="G7" s="111"/>
    </row>
    <row r="8" customFormat="false" ht="13.4" hidden="false" customHeight="true" outlineLevel="0" collapsed="false">
      <c r="A8" s="112" t="s">
        <v>166</v>
      </c>
      <c r="B8" s="112"/>
      <c r="C8" s="112"/>
      <c r="D8" s="112"/>
      <c r="E8" s="112"/>
      <c r="F8" s="112"/>
      <c r="G8" s="112"/>
    </row>
    <row r="9" customFormat="false" ht="13.4" hidden="false" customHeight="true" outlineLevel="0" collapsed="false">
      <c r="A9" s="113" t="s">
        <v>167</v>
      </c>
      <c r="B9" s="114" t="s">
        <v>168</v>
      </c>
      <c r="C9" s="114"/>
      <c r="D9" s="114"/>
      <c r="E9" s="114"/>
      <c r="F9" s="115" t="n">
        <v>44412</v>
      </c>
      <c r="G9" s="115"/>
    </row>
    <row r="10" customFormat="false" ht="13.4" hidden="false" customHeight="true" outlineLevel="0" collapsed="false">
      <c r="A10" s="113" t="s">
        <v>169</v>
      </c>
      <c r="B10" s="114" t="s">
        <v>170</v>
      </c>
      <c r="C10" s="114"/>
      <c r="D10" s="114"/>
      <c r="E10" s="114"/>
      <c r="F10" s="113" t="s">
        <v>171</v>
      </c>
      <c r="G10" s="113"/>
    </row>
    <row r="11" customFormat="false" ht="13.4" hidden="false" customHeight="true" outlineLevel="0" collapsed="false">
      <c r="A11" s="113" t="s">
        <v>172</v>
      </c>
      <c r="B11" s="114" t="s">
        <v>173</v>
      </c>
      <c r="C11" s="114"/>
      <c r="D11" s="114"/>
      <c r="E11" s="114"/>
      <c r="F11" s="116" t="s">
        <v>174</v>
      </c>
      <c r="G11" s="116"/>
    </row>
    <row r="12" customFormat="false" ht="26.95" hidden="false" customHeight="true" outlineLevel="0" collapsed="false">
      <c r="A12" s="113" t="s">
        <v>96</v>
      </c>
      <c r="B12" s="117" t="s">
        <v>175</v>
      </c>
      <c r="C12" s="117"/>
      <c r="D12" s="117"/>
      <c r="E12" s="117"/>
      <c r="F12" s="118" t="s">
        <v>176</v>
      </c>
      <c r="G12" s="118"/>
    </row>
    <row r="13" customFormat="false" ht="13.8" hidden="false" customHeight="false" outlineLevel="0" collapsed="false">
      <c r="A13" s="119"/>
      <c r="B13" s="119"/>
      <c r="C13" s="119"/>
      <c r="D13" s="119"/>
      <c r="E13" s="119"/>
      <c r="F13" s="119"/>
      <c r="G13" s="119"/>
    </row>
    <row r="14" customFormat="false" ht="13.4" hidden="false" customHeight="true" outlineLevel="0" collapsed="false">
      <c r="A14" s="112" t="s">
        <v>177</v>
      </c>
      <c r="B14" s="112"/>
      <c r="C14" s="112"/>
      <c r="D14" s="112"/>
      <c r="E14" s="112"/>
      <c r="F14" s="112"/>
      <c r="G14" s="112"/>
    </row>
    <row r="15" customFormat="false" ht="13.4" hidden="false" customHeight="true" outlineLevel="0" collapsed="false">
      <c r="A15" s="116" t="n">
        <v>1</v>
      </c>
      <c r="B15" s="114" t="s">
        <v>178</v>
      </c>
      <c r="C15" s="114"/>
      <c r="D15" s="114"/>
      <c r="E15" s="114"/>
      <c r="F15" s="113" t="s">
        <v>179</v>
      </c>
      <c r="G15" s="113"/>
    </row>
    <row r="16" customFormat="false" ht="13.4" hidden="false" customHeight="true" outlineLevel="0" collapsed="false">
      <c r="A16" s="116" t="n">
        <v>2</v>
      </c>
      <c r="B16" s="114" t="s">
        <v>180</v>
      </c>
      <c r="C16" s="114"/>
      <c r="D16" s="114"/>
      <c r="E16" s="114"/>
      <c r="F16" s="120" t="n">
        <v>1528.95</v>
      </c>
      <c r="G16" s="120"/>
    </row>
    <row r="17" customFormat="false" ht="13.4" hidden="false" customHeight="true" outlineLevel="0" collapsed="false">
      <c r="A17" s="116" t="n">
        <v>3</v>
      </c>
      <c r="B17" s="114" t="s">
        <v>181</v>
      </c>
      <c r="C17" s="114"/>
      <c r="D17" s="114"/>
      <c r="E17" s="114"/>
      <c r="F17" s="113" t="s">
        <v>182</v>
      </c>
      <c r="G17" s="113"/>
    </row>
    <row r="18" customFormat="false" ht="13.8" hidden="false" customHeight="false" outlineLevel="0" collapsed="false">
      <c r="A18" s="119"/>
      <c r="B18" s="119"/>
      <c r="C18" s="119"/>
      <c r="D18" s="119"/>
      <c r="E18" s="119"/>
      <c r="F18" s="119"/>
      <c r="G18" s="119"/>
    </row>
    <row r="19" customFormat="false" ht="13.4" hidden="false" customHeight="true" outlineLevel="0" collapsed="false">
      <c r="A19" s="121" t="s">
        <v>183</v>
      </c>
      <c r="B19" s="121"/>
      <c r="C19" s="121"/>
      <c r="D19" s="121"/>
      <c r="E19" s="121"/>
      <c r="F19" s="122" t="n">
        <f aca="false">F16</f>
        <v>1528.95</v>
      </c>
      <c r="G19" s="122"/>
    </row>
    <row r="20" customFormat="false" ht="13.4" hidden="false" customHeight="true" outlineLevel="0" collapsed="false">
      <c r="A20" s="123"/>
      <c r="B20" s="123"/>
      <c r="C20" s="123"/>
      <c r="D20" s="123"/>
      <c r="E20" s="123"/>
      <c r="F20" s="123"/>
      <c r="G20" s="123"/>
    </row>
    <row r="21" customFormat="false" ht="13.4" hidden="false" customHeight="true" outlineLevel="0" collapsed="false">
      <c r="A21" s="124" t="s">
        <v>184</v>
      </c>
      <c r="B21" s="124"/>
      <c r="C21" s="124"/>
      <c r="D21" s="124"/>
      <c r="E21" s="124"/>
      <c r="F21" s="124"/>
      <c r="G21" s="124"/>
    </row>
    <row r="22" customFormat="false" ht="13.4" hidden="false" customHeight="true" outlineLevel="0" collapsed="false">
      <c r="A22" s="125" t="s">
        <v>185</v>
      </c>
      <c r="B22" s="125"/>
      <c r="C22" s="125"/>
      <c r="D22" s="125"/>
      <c r="E22" s="125"/>
      <c r="F22" s="125"/>
      <c r="G22" s="125"/>
    </row>
    <row r="23" customFormat="false" ht="13.4" hidden="false" customHeight="true" outlineLevel="0" collapsed="false">
      <c r="A23" s="126" t="s">
        <v>186</v>
      </c>
      <c r="B23" s="126"/>
      <c r="C23" s="126"/>
      <c r="D23" s="127" t="n">
        <v>0.2</v>
      </c>
      <c r="E23" s="127"/>
      <c r="F23" s="128" t="n">
        <f aca="false">$F$19*D23</f>
        <v>305.79</v>
      </c>
      <c r="G23" s="128"/>
    </row>
    <row r="24" customFormat="false" ht="13.4" hidden="false" customHeight="true" outlineLevel="0" collapsed="false">
      <c r="A24" s="126" t="s">
        <v>187</v>
      </c>
      <c r="B24" s="126"/>
      <c r="C24" s="126"/>
      <c r="D24" s="127" t="n">
        <v>0.08</v>
      </c>
      <c r="E24" s="127"/>
      <c r="F24" s="128" t="n">
        <f aca="false">$F$19*D24</f>
        <v>122.316</v>
      </c>
      <c r="G24" s="128"/>
    </row>
    <row r="25" customFormat="false" ht="13.4" hidden="false" customHeight="true" outlineLevel="0" collapsed="false">
      <c r="A25" s="126" t="s">
        <v>188</v>
      </c>
      <c r="B25" s="126"/>
      <c r="C25" s="126"/>
      <c r="D25" s="127" t="n">
        <v>0.015</v>
      </c>
      <c r="E25" s="127"/>
      <c r="F25" s="128" t="n">
        <f aca="false">$F$19*D25</f>
        <v>22.93425</v>
      </c>
      <c r="G25" s="128"/>
    </row>
    <row r="26" customFormat="false" ht="13.4" hidden="false" customHeight="true" outlineLevel="0" collapsed="false">
      <c r="A26" s="126" t="s">
        <v>189</v>
      </c>
      <c r="B26" s="126"/>
      <c r="C26" s="126"/>
      <c r="D26" s="127" t="n">
        <v>0.01</v>
      </c>
      <c r="E26" s="127"/>
      <c r="F26" s="128" t="n">
        <f aca="false">$F$19*D26</f>
        <v>15.2895</v>
      </c>
      <c r="G26" s="128"/>
    </row>
    <row r="27" customFormat="false" ht="13.4" hidden="false" customHeight="true" outlineLevel="0" collapsed="false">
      <c r="A27" s="126" t="s">
        <v>190</v>
      </c>
      <c r="B27" s="126"/>
      <c r="C27" s="126"/>
      <c r="D27" s="127" t="n">
        <v>0.002</v>
      </c>
      <c r="E27" s="127"/>
      <c r="F27" s="128" t="n">
        <f aca="false">$F$19*D27</f>
        <v>3.0579</v>
      </c>
      <c r="G27" s="128"/>
    </row>
    <row r="28" customFormat="false" ht="13.4" hidden="false" customHeight="true" outlineLevel="0" collapsed="false">
      <c r="A28" s="126" t="s">
        <v>191</v>
      </c>
      <c r="B28" s="126"/>
      <c r="C28" s="126"/>
      <c r="D28" s="127" t="n">
        <v>0.006</v>
      </c>
      <c r="E28" s="127"/>
      <c r="F28" s="128" t="n">
        <f aca="false">$F$19*D28</f>
        <v>9.1737</v>
      </c>
      <c r="G28" s="128"/>
    </row>
    <row r="29" customFormat="false" ht="13.8" hidden="false" customHeight="true" outlineLevel="0" collapsed="false">
      <c r="A29" s="126" t="s">
        <v>192</v>
      </c>
      <c r="B29" s="126" t="n">
        <v>0.025</v>
      </c>
      <c r="C29" s="126"/>
      <c r="D29" s="127" t="n">
        <v>0.025</v>
      </c>
      <c r="E29" s="127"/>
      <c r="F29" s="128" t="n">
        <f aca="false">$F$19*D29</f>
        <v>38.22375</v>
      </c>
      <c r="G29" s="128"/>
    </row>
    <row r="30" customFormat="false" ht="13.4" hidden="false" customHeight="true" outlineLevel="0" collapsed="false">
      <c r="A30" s="129" t="s">
        <v>193</v>
      </c>
      <c r="B30" s="129"/>
      <c r="C30" s="129"/>
      <c r="D30" s="130" t="n">
        <f aca="false">SUM(D23:E29)</f>
        <v>0.338</v>
      </c>
      <c r="E30" s="130"/>
      <c r="F30" s="131" t="n">
        <f aca="false">SUM(F23:G29)</f>
        <v>516.7851</v>
      </c>
      <c r="G30" s="131"/>
    </row>
    <row r="31" customFormat="false" ht="13.4" hidden="false" customHeight="true" outlineLevel="0" collapsed="false">
      <c r="A31" s="132"/>
      <c r="B31" s="132"/>
      <c r="C31" s="132"/>
      <c r="D31" s="132"/>
      <c r="E31" s="132"/>
      <c r="F31" s="132"/>
      <c r="G31" s="132"/>
    </row>
    <row r="32" customFormat="false" ht="13.4" hidden="false" customHeight="true" outlineLevel="0" collapsed="false">
      <c r="A32" s="133" t="s">
        <v>194</v>
      </c>
      <c r="B32" s="133"/>
      <c r="C32" s="133"/>
      <c r="D32" s="133"/>
      <c r="E32" s="133"/>
      <c r="F32" s="133"/>
      <c r="G32" s="133"/>
    </row>
    <row r="33" customFormat="false" ht="13.4" hidden="false" customHeight="true" outlineLevel="0" collapsed="false">
      <c r="A33" s="126" t="s">
        <v>195</v>
      </c>
      <c r="B33" s="126"/>
      <c r="C33" s="126"/>
      <c r="D33" s="127" t="n">
        <f aca="false">(1/12)</f>
        <v>0.0833333333333333</v>
      </c>
      <c r="E33" s="127"/>
      <c r="F33" s="128" t="n">
        <f aca="false">$F$19*D33</f>
        <v>127.4125</v>
      </c>
      <c r="G33" s="128"/>
    </row>
    <row r="34" customFormat="false" ht="13.8" hidden="false" customHeight="true" outlineLevel="0" collapsed="false">
      <c r="A34" s="126" t="s">
        <v>196</v>
      </c>
      <c r="B34" s="126"/>
      <c r="C34" s="126"/>
      <c r="D34" s="127" t="n">
        <f aca="false">(1+1/3)/12</f>
        <v>0.111111111111111</v>
      </c>
      <c r="E34" s="127"/>
      <c r="F34" s="128" t="n">
        <f aca="false">$F$19*D34</f>
        <v>169.883333333333</v>
      </c>
      <c r="G34" s="128"/>
    </row>
    <row r="35" customFormat="false" ht="13.4" hidden="false" customHeight="true" outlineLevel="0" collapsed="false">
      <c r="A35" s="126" t="s">
        <v>197</v>
      </c>
      <c r="B35" s="126"/>
      <c r="C35" s="126"/>
      <c r="D35" s="127" t="n">
        <f aca="false">7/30/12</f>
        <v>0.0194444444444444</v>
      </c>
      <c r="E35" s="127"/>
      <c r="F35" s="128" t="n">
        <f aca="false">$F$19*D35</f>
        <v>29.7295833333333</v>
      </c>
      <c r="G35" s="128"/>
    </row>
    <row r="36" customFormat="false" ht="13.4" hidden="false" customHeight="true" outlineLevel="0" collapsed="false">
      <c r="A36" s="126" t="s">
        <v>198</v>
      </c>
      <c r="B36" s="126"/>
      <c r="C36" s="126"/>
      <c r="D36" s="127" t="n">
        <f aca="false">5/30/12</f>
        <v>0.0138888888888889</v>
      </c>
      <c r="E36" s="127"/>
      <c r="F36" s="128" t="n">
        <f aca="false">$F$19*D36</f>
        <v>21.2354166666667</v>
      </c>
      <c r="G36" s="128"/>
    </row>
    <row r="37" customFormat="false" ht="13.4" hidden="false" customHeight="true" outlineLevel="0" collapsed="false">
      <c r="A37" s="126" t="s">
        <v>199</v>
      </c>
      <c r="B37" s="126"/>
      <c r="C37" s="126"/>
      <c r="D37" s="127" t="n">
        <f aca="false">15/30/12*0.08</f>
        <v>0.00333333333333333</v>
      </c>
      <c r="E37" s="127"/>
      <c r="F37" s="128" t="n">
        <f aca="false">$F$19*D37</f>
        <v>5.0965</v>
      </c>
      <c r="G37" s="128"/>
    </row>
    <row r="38" customFormat="false" ht="13.4" hidden="false" customHeight="true" outlineLevel="0" collapsed="false">
      <c r="A38" s="126" t="s">
        <v>200</v>
      </c>
      <c r="B38" s="126"/>
      <c r="C38" s="126"/>
      <c r="D38" s="127" t="n">
        <f aca="false">1/30/12</f>
        <v>0.00277777777777778</v>
      </c>
      <c r="E38" s="127"/>
      <c r="F38" s="128" t="n">
        <f aca="false">$F$19*D38</f>
        <v>4.24708333333334</v>
      </c>
      <c r="G38" s="128"/>
    </row>
    <row r="39" customFormat="false" ht="13.4" hidden="false" customHeight="true" outlineLevel="0" collapsed="false">
      <c r="A39" s="126" t="s">
        <v>201</v>
      </c>
      <c r="B39" s="126" t="n">
        <v>0.025</v>
      </c>
      <c r="C39" s="126"/>
      <c r="D39" s="127" t="n">
        <f aca="false">0.11111*0.02*0.333</f>
        <v>0.0007399926</v>
      </c>
      <c r="E39" s="127"/>
      <c r="F39" s="128" t="n">
        <f aca="false">$F$19*D39</f>
        <v>1.13141168577</v>
      </c>
      <c r="G39" s="128"/>
    </row>
    <row r="40" customFormat="false" ht="13.4" hidden="false" customHeight="true" outlineLevel="0" collapsed="false">
      <c r="A40" s="126" t="s">
        <v>202</v>
      </c>
      <c r="B40" s="126"/>
      <c r="C40" s="126"/>
      <c r="D40" s="127" t="n">
        <f aca="false">5/30/12*0.015</f>
        <v>0.000208333333333333</v>
      </c>
      <c r="E40" s="127"/>
      <c r="F40" s="128" t="n">
        <f aca="false">$F$19*D40</f>
        <v>0.318531249999999</v>
      </c>
      <c r="G40" s="128"/>
    </row>
    <row r="41" customFormat="false" ht="13.4" hidden="false" customHeight="true" outlineLevel="0" collapsed="false">
      <c r="A41" s="129" t="s">
        <v>203</v>
      </c>
      <c r="B41" s="129"/>
      <c r="C41" s="129"/>
      <c r="D41" s="130" t="n">
        <f aca="false">SUM(D33:E40)</f>
        <v>0.234837214822222</v>
      </c>
      <c r="E41" s="130"/>
      <c r="F41" s="131" t="n">
        <f aca="false">SUM(F33:G40)</f>
        <v>359.054359602436</v>
      </c>
      <c r="G41" s="131"/>
    </row>
    <row r="42" customFormat="false" ht="13.4" hidden="false" customHeight="true" outlineLevel="0" collapsed="false">
      <c r="A42" s="132"/>
      <c r="B42" s="132"/>
      <c r="C42" s="132"/>
      <c r="D42" s="132"/>
      <c r="E42" s="132"/>
      <c r="F42" s="132"/>
      <c r="G42" s="132"/>
    </row>
    <row r="43" customFormat="false" ht="13.4" hidden="false" customHeight="true" outlineLevel="0" collapsed="false">
      <c r="A43" s="133" t="s">
        <v>204</v>
      </c>
      <c r="B43" s="133"/>
      <c r="C43" s="133"/>
      <c r="D43" s="133"/>
      <c r="E43" s="133"/>
      <c r="F43" s="133"/>
      <c r="G43" s="133"/>
    </row>
    <row r="44" customFormat="false" ht="13.8" hidden="false" customHeight="true" outlineLevel="0" collapsed="false">
      <c r="A44" s="126" t="s">
        <v>205</v>
      </c>
      <c r="B44" s="126"/>
      <c r="C44" s="126"/>
      <c r="D44" s="127" t="n">
        <v>0.00417</v>
      </c>
      <c r="E44" s="127"/>
      <c r="F44" s="128" t="n">
        <f aca="false">$F$19*D44</f>
        <v>6.3757215</v>
      </c>
      <c r="G44" s="128"/>
    </row>
    <row r="45" customFormat="false" ht="13.8" hidden="false" customHeight="true" outlineLevel="0" collapsed="false">
      <c r="A45" s="126" t="s">
        <v>206</v>
      </c>
      <c r="B45" s="126"/>
      <c r="C45" s="126"/>
      <c r="D45" s="127" t="n">
        <v>0.00167</v>
      </c>
      <c r="E45" s="127"/>
      <c r="F45" s="128" t="n">
        <f aca="false">$F$19*D45</f>
        <v>2.5533465</v>
      </c>
      <c r="G45" s="128"/>
    </row>
    <row r="46" customFormat="false" ht="23.85" hidden="false" customHeight="true" outlineLevel="0" collapsed="false">
      <c r="A46" s="126" t="s">
        <v>207</v>
      </c>
      <c r="B46" s="126"/>
      <c r="C46" s="126"/>
      <c r="D46" s="127" t="n">
        <v>0.032</v>
      </c>
      <c r="E46" s="127"/>
      <c r="F46" s="128" t="n">
        <f aca="false">$F$19*D46</f>
        <v>48.9264</v>
      </c>
      <c r="G46" s="128"/>
    </row>
    <row r="47" customFormat="false" ht="23.85" hidden="false" customHeight="true" outlineLevel="0" collapsed="false">
      <c r="A47" s="126" t="s">
        <v>208</v>
      </c>
      <c r="B47" s="126"/>
      <c r="C47" s="126"/>
      <c r="D47" s="127" t="n">
        <v>0.008</v>
      </c>
      <c r="E47" s="127"/>
      <c r="F47" s="128" t="n">
        <f aca="false">$F$19*D47</f>
        <v>12.2316</v>
      </c>
      <c r="G47" s="128"/>
    </row>
    <row r="48" customFormat="false" ht="13.4" hidden="false" customHeight="true" outlineLevel="0" collapsed="false">
      <c r="A48" s="129" t="s">
        <v>209</v>
      </c>
      <c r="B48" s="129"/>
      <c r="C48" s="129"/>
      <c r="D48" s="130" t="n">
        <f aca="false">SUM(D44:E47)</f>
        <v>0.04584</v>
      </c>
      <c r="E48" s="130"/>
      <c r="F48" s="131" t="n">
        <f aca="false">SUM(F44:G47)</f>
        <v>70.087068</v>
      </c>
      <c r="G48" s="131"/>
    </row>
    <row r="49" customFormat="false" ht="13.4" hidden="false" customHeight="true" outlineLevel="0" collapsed="false">
      <c r="A49" s="132"/>
      <c r="B49" s="132"/>
      <c r="C49" s="132"/>
      <c r="D49" s="132"/>
      <c r="E49" s="132"/>
      <c r="F49" s="132"/>
      <c r="G49" s="132"/>
    </row>
    <row r="50" customFormat="false" ht="13.4" hidden="false" customHeight="true" outlineLevel="0" collapsed="false">
      <c r="A50" s="133" t="s">
        <v>210</v>
      </c>
      <c r="B50" s="133"/>
      <c r="C50" s="133"/>
      <c r="D50" s="133"/>
      <c r="E50" s="133"/>
      <c r="F50" s="133"/>
      <c r="G50" s="133"/>
    </row>
    <row r="51" customFormat="false" ht="23.85" hidden="false" customHeight="true" outlineLevel="0" collapsed="false">
      <c r="A51" s="126" t="s">
        <v>211</v>
      </c>
      <c r="B51" s="126"/>
      <c r="C51" s="126"/>
      <c r="D51" s="127" t="n">
        <f aca="false">D30*D41</f>
        <v>0.079374978609911</v>
      </c>
      <c r="E51" s="127"/>
      <c r="F51" s="128" t="n">
        <f aca="false">$F$19*D51</f>
        <v>121.360373545623</v>
      </c>
      <c r="G51" s="128"/>
    </row>
    <row r="52" customFormat="false" ht="13.8" hidden="false" customHeight="true" outlineLevel="0" collapsed="false">
      <c r="A52" s="129" t="s">
        <v>212</v>
      </c>
      <c r="B52" s="129"/>
      <c r="C52" s="129"/>
      <c r="D52" s="130" t="n">
        <f aca="false">SUM(D51:E51)</f>
        <v>0.079374978609911</v>
      </c>
      <c r="E52" s="130"/>
      <c r="F52" s="131" t="n">
        <f aca="false">SUM(F51:G51)</f>
        <v>121.360373545623</v>
      </c>
      <c r="G52" s="131"/>
    </row>
    <row r="53" customFormat="false" ht="13.8" hidden="false" customHeight="false" outlineLevel="0" collapsed="false">
      <c r="A53" s="132"/>
      <c r="B53" s="132"/>
      <c r="C53" s="132"/>
      <c r="D53" s="132"/>
      <c r="E53" s="132"/>
      <c r="F53" s="132"/>
      <c r="G53" s="132"/>
    </row>
    <row r="54" customFormat="false" ht="13.4" hidden="false" customHeight="true" outlineLevel="0" collapsed="false">
      <c r="A54" s="133" t="s">
        <v>213</v>
      </c>
      <c r="B54" s="133"/>
      <c r="C54" s="133"/>
      <c r="D54" s="133"/>
      <c r="E54" s="133"/>
      <c r="F54" s="133"/>
      <c r="G54" s="133"/>
    </row>
    <row r="55" customFormat="false" ht="23.85" hidden="false" customHeight="true" outlineLevel="0" collapsed="false">
      <c r="A55" s="126" t="s">
        <v>214</v>
      </c>
      <c r="B55" s="126"/>
      <c r="C55" s="126"/>
      <c r="D55" s="127" t="n">
        <v>0.00033</v>
      </c>
      <c r="E55" s="127"/>
      <c r="F55" s="128" t="n">
        <f aca="false">$F$19*D55</f>
        <v>0.5045535</v>
      </c>
      <c r="G55" s="128"/>
    </row>
    <row r="56" customFormat="false" ht="34.05" hidden="false" customHeight="true" outlineLevel="0" collapsed="false">
      <c r="A56" s="126" t="s">
        <v>215</v>
      </c>
      <c r="B56" s="126"/>
      <c r="C56" s="126"/>
      <c r="D56" s="127" t="n">
        <v>0.00026</v>
      </c>
      <c r="E56" s="127"/>
      <c r="F56" s="128" t="n">
        <f aca="false">$F$19*D56</f>
        <v>0.397527</v>
      </c>
      <c r="G56" s="128"/>
    </row>
    <row r="57" customFormat="false" ht="13.4" hidden="false" customHeight="true" outlineLevel="0" collapsed="false">
      <c r="A57" s="129" t="s">
        <v>216</v>
      </c>
      <c r="B57" s="129"/>
      <c r="C57" s="129"/>
      <c r="D57" s="130" t="n">
        <f aca="false">SUM(D55:E56)</f>
        <v>0.00059</v>
      </c>
      <c r="E57" s="130"/>
      <c r="F57" s="131" t="n">
        <f aca="false">SUM(F55:G56)</f>
        <v>0.9020805</v>
      </c>
      <c r="G57" s="131"/>
    </row>
    <row r="58" customFormat="false" ht="13.4" hidden="false" customHeight="true" outlineLevel="0" collapsed="false">
      <c r="A58" s="132"/>
      <c r="B58" s="132"/>
      <c r="C58" s="132"/>
      <c r="D58" s="132"/>
      <c r="E58" s="132"/>
      <c r="F58" s="132"/>
      <c r="G58" s="132"/>
    </row>
    <row r="59" customFormat="false" ht="13.8" hidden="false" customHeight="true" outlineLevel="0" collapsed="false">
      <c r="A59" s="133" t="s">
        <v>217</v>
      </c>
      <c r="B59" s="133"/>
      <c r="C59" s="133"/>
      <c r="D59" s="133"/>
      <c r="E59" s="133"/>
      <c r="F59" s="133"/>
      <c r="G59" s="133"/>
    </row>
    <row r="60" customFormat="false" ht="34.05" hidden="false" customHeight="true" outlineLevel="0" collapsed="false">
      <c r="A60" s="126" t="s">
        <v>218</v>
      </c>
      <c r="B60" s="126"/>
      <c r="C60" s="126"/>
      <c r="D60" s="127" t="n">
        <v>0.00273</v>
      </c>
      <c r="E60" s="127"/>
      <c r="F60" s="128" t="n">
        <f aca="false">$F$19*D60</f>
        <v>4.1740335</v>
      </c>
      <c r="G60" s="128"/>
    </row>
    <row r="61" customFormat="false" ht="13.8" hidden="false" customHeight="true" outlineLevel="0" collapsed="false">
      <c r="A61" s="129" t="s">
        <v>219</v>
      </c>
      <c r="B61" s="129"/>
      <c r="C61" s="129"/>
      <c r="D61" s="130" t="n">
        <f aca="false">SUM(D60:E60)</f>
        <v>0.00273</v>
      </c>
      <c r="E61" s="130"/>
      <c r="F61" s="131" t="n">
        <f aca="false">SUM(F60:G60)</f>
        <v>4.1740335</v>
      </c>
      <c r="G61" s="131"/>
    </row>
    <row r="62" customFormat="false" ht="13.8" hidden="false" customHeight="false" outlineLevel="0" collapsed="false">
      <c r="A62" s="132"/>
      <c r="B62" s="132"/>
      <c r="C62" s="132"/>
      <c r="D62" s="132"/>
      <c r="E62" s="132"/>
      <c r="F62" s="132"/>
      <c r="G62" s="132"/>
    </row>
    <row r="63" customFormat="false" ht="13.4" hidden="false" customHeight="true" outlineLevel="0" collapsed="false">
      <c r="A63" s="129" t="s">
        <v>220</v>
      </c>
      <c r="B63" s="129"/>
      <c r="C63" s="129"/>
      <c r="D63" s="130" t="n">
        <f aca="false">D30+D41+D48+D52+D57+D61</f>
        <v>0.701372193432133</v>
      </c>
      <c r="E63" s="130"/>
      <c r="F63" s="131" t="n">
        <f aca="false">F30+F41+F48+F52+F57+F61</f>
        <v>1072.36301514806</v>
      </c>
      <c r="G63" s="131"/>
    </row>
    <row r="64" customFormat="false" ht="13.4" hidden="false" customHeight="true" outlineLevel="0" collapsed="false">
      <c r="A64" s="134"/>
      <c r="B64" s="134"/>
      <c r="C64" s="134"/>
      <c r="D64" s="134"/>
      <c r="E64" s="134"/>
      <c r="F64" s="134"/>
      <c r="G64" s="134"/>
    </row>
    <row r="65" customFormat="false" ht="13.4" hidden="false" customHeight="true" outlineLevel="0" collapsed="false">
      <c r="A65" s="135" t="s">
        <v>221</v>
      </c>
      <c r="B65" s="135"/>
      <c r="C65" s="135"/>
      <c r="D65" s="135"/>
      <c r="E65" s="135"/>
      <c r="F65" s="135"/>
      <c r="G65" s="135"/>
    </row>
    <row r="66" customFormat="false" ht="13.4" hidden="false" customHeight="true" outlineLevel="0" collapsed="false">
      <c r="A66" s="126"/>
      <c r="B66" s="126"/>
      <c r="C66" s="126"/>
      <c r="D66" s="126"/>
      <c r="E66" s="126"/>
      <c r="F66" s="131"/>
      <c r="G66" s="131"/>
    </row>
    <row r="67" customFormat="false" ht="13.4" hidden="false" customHeight="true" outlineLevel="0" collapsed="false">
      <c r="A67" s="134"/>
      <c r="B67" s="134"/>
      <c r="C67" s="134"/>
      <c r="D67" s="134"/>
      <c r="E67" s="134"/>
      <c r="F67" s="134"/>
      <c r="G67" s="134"/>
    </row>
    <row r="68" customFormat="false" ht="13.4" hidden="false" customHeight="true" outlineLevel="0" collapsed="false">
      <c r="A68" s="123"/>
      <c r="B68" s="123"/>
      <c r="C68" s="123"/>
      <c r="D68" s="123"/>
      <c r="E68" s="123"/>
      <c r="F68" s="123"/>
      <c r="G68" s="123"/>
    </row>
    <row r="69" customFormat="false" ht="15.7" hidden="false" customHeight="true" outlineLevel="0" collapsed="false">
      <c r="A69" s="136" t="s">
        <v>222</v>
      </c>
      <c r="B69" s="136"/>
      <c r="C69" s="136"/>
      <c r="D69" s="136"/>
      <c r="E69" s="136"/>
      <c r="F69" s="137" t="n">
        <f aca="false">F19+F63+F66</f>
        <v>2601.31301514806</v>
      </c>
      <c r="G69" s="137"/>
    </row>
    <row r="71" customFormat="false" ht="15" hidden="false" customHeight="false" outlineLevel="0" collapsed="false">
      <c r="A71" s="138"/>
      <c r="B71" s="138"/>
      <c r="C71" s="138"/>
      <c r="D71" s="138"/>
      <c r="E71" s="138"/>
      <c r="F71" s="139"/>
      <c r="G71" s="139"/>
    </row>
    <row r="74" customFormat="false" ht="13.8" hidden="false" customHeight="false" outlineLevel="0" collapsed="false">
      <c r="A74" s="140" t="s">
        <v>223</v>
      </c>
      <c r="B74" s="140"/>
      <c r="C74" s="140"/>
      <c r="D74" s="140"/>
      <c r="E74" s="140"/>
      <c r="F74" s="140"/>
      <c r="G74" s="140"/>
    </row>
  </sheetData>
  <mergeCells count="140">
    <mergeCell ref="A1:G1"/>
    <mergeCell ref="A2:G2"/>
    <mergeCell ref="A3:G3"/>
    <mergeCell ref="A4:G4"/>
    <mergeCell ref="A5:G7"/>
    <mergeCell ref="A8:G8"/>
    <mergeCell ref="B9:E9"/>
    <mergeCell ref="F9:G9"/>
    <mergeCell ref="B10:E10"/>
    <mergeCell ref="F10:G10"/>
    <mergeCell ref="B11:E11"/>
    <mergeCell ref="F11:G11"/>
    <mergeCell ref="B12:E12"/>
    <mergeCell ref="F12:G12"/>
    <mergeCell ref="A13:G13"/>
    <mergeCell ref="A14:G14"/>
    <mergeCell ref="B15:E15"/>
    <mergeCell ref="F15:G15"/>
    <mergeCell ref="B16:E16"/>
    <mergeCell ref="F16:G16"/>
    <mergeCell ref="B17:E17"/>
    <mergeCell ref="F17:G17"/>
    <mergeCell ref="A18:G18"/>
    <mergeCell ref="A19:E19"/>
    <mergeCell ref="F19:G19"/>
    <mergeCell ref="A20:G20"/>
    <mergeCell ref="A21:G21"/>
    <mergeCell ref="A22:G22"/>
    <mergeCell ref="A23:C23"/>
    <mergeCell ref="D23:E23"/>
    <mergeCell ref="F23:G23"/>
    <mergeCell ref="A24:C24"/>
    <mergeCell ref="D24:E24"/>
    <mergeCell ref="F24:G24"/>
    <mergeCell ref="A25:C25"/>
    <mergeCell ref="D25:E25"/>
    <mergeCell ref="F25:G25"/>
    <mergeCell ref="A26:C26"/>
    <mergeCell ref="D26:E26"/>
    <mergeCell ref="F26:G26"/>
    <mergeCell ref="A27:C27"/>
    <mergeCell ref="D27:E27"/>
    <mergeCell ref="F27:G27"/>
    <mergeCell ref="A28:C28"/>
    <mergeCell ref="D28:E28"/>
    <mergeCell ref="F28:G28"/>
    <mergeCell ref="A29:C29"/>
    <mergeCell ref="D29:E29"/>
    <mergeCell ref="F29:G29"/>
    <mergeCell ref="A30:C30"/>
    <mergeCell ref="D30:E30"/>
    <mergeCell ref="F30:G30"/>
    <mergeCell ref="A31:G31"/>
    <mergeCell ref="A32:G32"/>
    <mergeCell ref="A33:C33"/>
    <mergeCell ref="D33:E33"/>
    <mergeCell ref="F33:G33"/>
    <mergeCell ref="A34:C34"/>
    <mergeCell ref="D34:E34"/>
    <mergeCell ref="F34:G34"/>
    <mergeCell ref="A35:C35"/>
    <mergeCell ref="D35:E35"/>
    <mergeCell ref="F35:G35"/>
    <mergeCell ref="A36:C36"/>
    <mergeCell ref="D36:E36"/>
    <mergeCell ref="F36:G36"/>
    <mergeCell ref="A37:C37"/>
    <mergeCell ref="D37:E37"/>
    <mergeCell ref="F37:G37"/>
    <mergeCell ref="A38:C38"/>
    <mergeCell ref="D38:E38"/>
    <mergeCell ref="F38:G38"/>
    <mergeCell ref="A39:C39"/>
    <mergeCell ref="D39:E39"/>
    <mergeCell ref="F39:G39"/>
    <mergeCell ref="A40:C40"/>
    <mergeCell ref="D40:E40"/>
    <mergeCell ref="F40:G40"/>
    <mergeCell ref="A41:C41"/>
    <mergeCell ref="D41:E41"/>
    <mergeCell ref="F41:G41"/>
    <mergeCell ref="A42:G42"/>
    <mergeCell ref="A43:G43"/>
    <mergeCell ref="A44:C44"/>
    <mergeCell ref="D44:E44"/>
    <mergeCell ref="F44:G44"/>
    <mergeCell ref="A45:C45"/>
    <mergeCell ref="D45:E45"/>
    <mergeCell ref="F45:G45"/>
    <mergeCell ref="A46:C46"/>
    <mergeCell ref="D46:E46"/>
    <mergeCell ref="F46:G46"/>
    <mergeCell ref="A47:C47"/>
    <mergeCell ref="D47:E47"/>
    <mergeCell ref="F47:G47"/>
    <mergeCell ref="A48:C48"/>
    <mergeCell ref="D48:E48"/>
    <mergeCell ref="F48:G48"/>
    <mergeCell ref="A49:G49"/>
    <mergeCell ref="A50:G50"/>
    <mergeCell ref="A51:C51"/>
    <mergeCell ref="D51:E51"/>
    <mergeCell ref="F51:G51"/>
    <mergeCell ref="A52:C52"/>
    <mergeCell ref="D52:E52"/>
    <mergeCell ref="F52:G52"/>
    <mergeCell ref="A53:G53"/>
    <mergeCell ref="A54:G54"/>
    <mergeCell ref="A55:C55"/>
    <mergeCell ref="D55:E55"/>
    <mergeCell ref="F55:G55"/>
    <mergeCell ref="A56:C56"/>
    <mergeCell ref="D56:E56"/>
    <mergeCell ref="F56:G56"/>
    <mergeCell ref="A57:C57"/>
    <mergeCell ref="D57:E57"/>
    <mergeCell ref="F57:G57"/>
    <mergeCell ref="A58:G58"/>
    <mergeCell ref="A59:G59"/>
    <mergeCell ref="A60:C60"/>
    <mergeCell ref="D60:E60"/>
    <mergeCell ref="F60:G60"/>
    <mergeCell ref="A61:C61"/>
    <mergeCell ref="D61:E61"/>
    <mergeCell ref="F61:G61"/>
    <mergeCell ref="A62:G62"/>
    <mergeCell ref="A63:C63"/>
    <mergeCell ref="D63:E63"/>
    <mergeCell ref="F63:G63"/>
    <mergeCell ref="A64:G64"/>
    <mergeCell ref="A65:G65"/>
    <mergeCell ref="A66:E66"/>
    <mergeCell ref="F66:G66"/>
    <mergeCell ref="A67:G67"/>
    <mergeCell ref="A68:G68"/>
    <mergeCell ref="A69:E69"/>
    <mergeCell ref="F69:G69"/>
    <mergeCell ref="A71:E71"/>
    <mergeCell ref="F71:G71"/>
    <mergeCell ref="A74:G74"/>
  </mergeCells>
  <printOptions headings="false" gridLines="false" gridLinesSet="true" horizontalCentered="false" verticalCentered="false"/>
  <pageMargins left="0.7875" right="0.7875" top="0.411111111111111" bottom="0.427777777777778" header="0.511805555555555" footer="0.511805555555555"/>
  <pageSetup paperSize="9" scale="71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73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71" activeCellId="0" sqref="A71"/>
    </sheetView>
  </sheetViews>
  <sheetFormatPr defaultColWidth="11.58984375" defaultRowHeight="13.8" zeroHeight="false" outlineLevelRow="0" outlineLevelCol="0"/>
  <cols>
    <col collapsed="false" customWidth="true" hidden="false" outlineLevel="0" max="1" min="1" style="0" width="8.72"/>
    <col collapsed="false" customWidth="true" hidden="false" outlineLevel="0" max="2" min="2" style="0" width="19.88"/>
    <col collapsed="false" customWidth="true" hidden="false" outlineLevel="0" max="3" min="3" style="0" width="8.72"/>
    <col collapsed="false" customWidth="true" hidden="false" outlineLevel="0" max="4" min="4" style="0" width="19.04"/>
    <col collapsed="false" customWidth="true" hidden="false" outlineLevel="0" max="5" min="5" style="0" width="8.72"/>
    <col collapsed="false" customWidth="true" hidden="false" outlineLevel="0" max="6" min="6" style="0" width="13.67"/>
    <col collapsed="false" customWidth="true" hidden="false" outlineLevel="0" max="7" min="7" style="0" width="20.71"/>
    <col collapsed="false" customWidth="true" hidden="false" outlineLevel="0" max="64" min="8" style="0" width="8.72"/>
  </cols>
  <sheetData>
    <row r="1" customFormat="false" ht="12.8" hidden="false" customHeight="true" outlineLevel="0" collapsed="false">
      <c r="A1" s="110" t="s">
        <v>161</v>
      </c>
      <c r="B1" s="110"/>
      <c r="C1" s="110"/>
      <c r="D1" s="110"/>
      <c r="E1" s="110"/>
      <c r="F1" s="110"/>
      <c r="G1" s="110"/>
    </row>
    <row r="2" customFormat="false" ht="12.8" hidden="false" customHeight="true" outlineLevel="0" collapsed="false">
      <c r="A2" s="110" t="s">
        <v>162</v>
      </c>
      <c r="B2" s="110"/>
      <c r="C2" s="110"/>
      <c r="D2" s="110"/>
      <c r="E2" s="110"/>
      <c r="F2" s="110"/>
      <c r="G2" s="110"/>
    </row>
    <row r="3" customFormat="false" ht="12.8" hidden="false" customHeight="true" outlineLevel="0" collapsed="false">
      <c r="A3" s="110" t="s">
        <v>163</v>
      </c>
      <c r="B3" s="110"/>
      <c r="C3" s="110"/>
      <c r="D3" s="110"/>
      <c r="E3" s="110"/>
      <c r="F3" s="110"/>
      <c r="G3" s="110"/>
    </row>
    <row r="4" customFormat="false" ht="12.8" hidden="false" customHeight="true" outlineLevel="0" collapsed="false">
      <c r="A4" s="110" t="s">
        <v>164</v>
      </c>
      <c r="B4" s="110"/>
      <c r="C4" s="110"/>
      <c r="D4" s="110"/>
      <c r="E4" s="110"/>
      <c r="F4" s="110"/>
      <c r="G4" s="110"/>
    </row>
    <row r="5" customFormat="false" ht="12.8" hidden="false" customHeight="true" outlineLevel="0" collapsed="false">
      <c r="A5" s="111" t="s">
        <v>224</v>
      </c>
      <c r="B5" s="111"/>
      <c r="C5" s="111"/>
      <c r="D5" s="111"/>
      <c r="E5" s="111"/>
      <c r="F5" s="111"/>
      <c r="G5" s="111"/>
    </row>
    <row r="6" customFormat="false" ht="12.8" hidden="false" customHeight="true" outlineLevel="0" collapsed="false">
      <c r="A6" s="111"/>
      <c r="B6" s="111"/>
      <c r="C6" s="111"/>
      <c r="D6" s="111"/>
      <c r="E6" s="111"/>
      <c r="F6" s="111"/>
      <c r="G6" s="111"/>
    </row>
    <row r="7" customFormat="false" ht="12.8" hidden="false" customHeight="true" outlineLevel="0" collapsed="false">
      <c r="A7" s="111"/>
      <c r="B7" s="111"/>
      <c r="C7" s="111"/>
      <c r="D7" s="111"/>
      <c r="E7" s="111"/>
      <c r="F7" s="111"/>
      <c r="G7" s="111"/>
    </row>
    <row r="8" customFormat="false" ht="13.4" hidden="false" customHeight="true" outlineLevel="0" collapsed="false">
      <c r="A8" s="112" t="s">
        <v>225</v>
      </c>
      <c r="B8" s="112"/>
      <c r="C8" s="112"/>
      <c r="D8" s="112"/>
      <c r="E8" s="112"/>
      <c r="F8" s="112"/>
      <c r="G8" s="112"/>
    </row>
    <row r="9" customFormat="false" ht="13.4" hidden="false" customHeight="true" outlineLevel="0" collapsed="false">
      <c r="A9" s="113" t="s">
        <v>167</v>
      </c>
      <c r="B9" s="114" t="s">
        <v>168</v>
      </c>
      <c r="C9" s="114"/>
      <c r="D9" s="114"/>
      <c r="E9" s="114"/>
      <c r="F9" s="141" t="n">
        <v>44412</v>
      </c>
      <c r="G9" s="141"/>
    </row>
    <row r="10" customFormat="false" ht="13.4" hidden="false" customHeight="true" outlineLevel="0" collapsed="false">
      <c r="A10" s="113" t="s">
        <v>169</v>
      </c>
      <c r="B10" s="114" t="s">
        <v>170</v>
      </c>
      <c r="C10" s="114"/>
      <c r="D10" s="114"/>
      <c r="E10" s="114"/>
      <c r="F10" s="113" t="s">
        <v>171</v>
      </c>
      <c r="G10" s="113"/>
    </row>
    <row r="11" customFormat="false" ht="15.8" hidden="false" customHeight="true" outlineLevel="0" collapsed="false">
      <c r="A11" s="113" t="s">
        <v>172</v>
      </c>
      <c r="B11" s="114" t="s">
        <v>173</v>
      </c>
      <c r="C11" s="114"/>
      <c r="D11" s="114"/>
      <c r="E11" s="114"/>
      <c r="F11" s="116" t="s">
        <v>174</v>
      </c>
      <c r="G11" s="116"/>
    </row>
    <row r="12" customFormat="false" ht="26.95" hidden="false" customHeight="true" outlineLevel="0" collapsed="false">
      <c r="A12" s="142" t="s">
        <v>96</v>
      </c>
      <c r="B12" s="117" t="s">
        <v>175</v>
      </c>
      <c r="C12" s="117"/>
      <c r="D12" s="117"/>
      <c r="E12" s="117"/>
      <c r="F12" s="118" t="s">
        <v>176</v>
      </c>
      <c r="G12" s="118"/>
    </row>
    <row r="13" customFormat="false" ht="13.8" hidden="false" customHeight="false" outlineLevel="0" collapsed="false">
      <c r="A13" s="119"/>
      <c r="B13" s="119"/>
      <c r="C13" s="119"/>
      <c r="D13" s="119"/>
      <c r="E13" s="119"/>
      <c r="F13" s="119"/>
      <c r="G13" s="119"/>
    </row>
    <row r="14" customFormat="false" ht="13.4" hidden="false" customHeight="true" outlineLevel="0" collapsed="false">
      <c r="A14" s="112" t="s">
        <v>177</v>
      </c>
      <c r="B14" s="112"/>
      <c r="C14" s="112"/>
      <c r="D14" s="112"/>
      <c r="E14" s="112"/>
      <c r="F14" s="112"/>
      <c r="G14" s="112"/>
    </row>
    <row r="15" customFormat="false" ht="13.4" hidden="false" customHeight="true" outlineLevel="0" collapsed="false">
      <c r="A15" s="116" t="n">
        <v>1</v>
      </c>
      <c r="B15" s="114" t="s">
        <v>178</v>
      </c>
      <c r="C15" s="114"/>
      <c r="D15" s="114"/>
      <c r="E15" s="114"/>
      <c r="F15" s="113" t="s">
        <v>179</v>
      </c>
      <c r="G15" s="113"/>
    </row>
    <row r="16" customFormat="false" ht="13.4" hidden="false" customHeight="true" outlineLevel="0" collapsed="false">
      <c r="A16" s="116" t="n">
        <v>2</v>
      </c>
      <c r="B16" s="114" t="s">
        <v>180</v>
      </c>
      <c r="C16" s="114"/>
      <c r="D16" s="114"/>
      <c r="E16" s="114"/>
      <c r="F16" s="120" t="n">
        <v>2064.16</v>
      </c>
      <c r="G16" s="120"/>
    </row>
    <row r="17" customFormat="false" ht="13.4" hidden="false" customHeight="true" outlineLevel="0" collapsed="false">
      <c r="A17" s="116" t="n">
        <v>3</v>
      </c>
      <c r="B17" s="114" t="s">
        <v>181</v>
      </c>
      <c r="C17" s="114"/>
      <c r="D17" s="114"/>
      <c r="E17" s="114"/>
      <c r="F17" s="113" t="s">
        <v>226</v>
      </c>
      <c r="G17" s="113"/>
    </row>
    <row r="18" customFormat="false" ht="13.8" hidden="false" customHeight="false" outlineLevel="0" collapsed="false">
      <c r="A18" s="119"/>
      <c r="B18" s="119"/>
      <c r="C18" s="119"/>
      <c r="D18" s="119"/>
      <c r="E18" s="119"/>
      <c r="F18" s="119"/>
      <c r="G18" s="119"/>
    </row>
    <row r="19" customFormat="false" ht="13.4" hidden="false" customHeight="true" outlineLevel="0" collapsed="false">
      <c r="A19" s="121" t="s">
        <v>183</v>
      </c>
      <c r="B19" s="121"/>
      <c r="C19" s="121"/>
      <c r="D19" s="121"/>
      <c r="E19" s="121"/>
      <c r="F19" s="122" t="n">
        <v>2064.16</v>
      </c>
      <c r="G19" s="122"/>
    </row>
    <row r="20" customFormat="false" ht="13.4" hidden="false" customHeight="true" outlineLevel="0" collapsed="false">
      <c r="A20" s="123"/>
      <c r="B20" s="123"/>
      <c r="C20" s="123"/>
      <c r="D20" s="123"/>
      <c r="E20" s="123"/>
      <c r="F20" s="123"/>
      <c r="G20" s="123"/>
    </row>
    <row r="21" customFormat="false" ht="13.4" hidden="false" customHeight="true" outlineLevel="0" collapsed="false">
      <c r="A21" s="124" t="s">
        <v>184</v>
      </c>
      <c r="B21" s="124"/>
      <c r="C21" s="124"/>
      <c r="D21" s="124"/>
      <c r="E21" s="124"/>
      <c r="F21" s="124"/>
      <c r="G21" s="124"/>
    </row>
    <row r="22" customFormat="false" ht="13.4" hidden="false" customHeight="true" outlineLevel="0" collapsed="false">
      <c r="A22" s="125" t="s">
        <v>185</v>
      </c>
      <c r="B22" s="125"/>
      <c r="C22" s="125"/>
      <c r="D22" s="125"/>
      <c r="E22" s="125"/>
      <c r="F22" s="125"/>
      <c r="G22" s="125"/>
    </row>
    <row r="23" customFormat="false" ht="13.4" hidden="false" customHeight="true" outlineLevel="0" collapsed="false">
      <c r="A23" s="126" t="s">
        <v>186</v>
      </c>
      <c r="B23" s="126"/>
      <c r="C23" s="126"/>
      <c r="D23" s="127" t="n">
        <v>0.2</v>
      </c>
      <c r="E23" s="127"/>
      <c r="F23" s="128" t="n">
        <f aca="false">$F$19*D23</f>
        <v>412.832</v>
      </c>
      <c r="G23" s="128"/>
    </row>
    <row r="24" customFormat="false" ht="13.4" hidden="false" customHeight="true" outlineLevel="0" collapsed="false">
      <c r="A24" s="126" t="s">
        <v>187</v>
      </c>
      <c r="B24" s="126"/>
      <c r="C24" s="126"/>
      <c r="D24" s="127" t="n">
        <v>0.08</v>
      </c>
      <c r="E24" s="127"/>
      <c r="F24" s="128" t="n">
        <f aca="false">$F$19*D24</f>
        <v>165.1328</v>
      </c>
      <c r="G24" s="128"/>
    </row>
    <row r="25" customFormat="false" ht="13.4" hidden="false" customHeight="true" outlineLevel="0" collapsed="false">
      <c r="A25" s="126" t="s">
        <v>188</v>
      </c>
      <c r="B25" s="126"/>
      <c r="C25" s="126"/>
      <c r="D25" s="127" t="n">
        <v>0.015</v>
      </c>
      <c r="E25" s="127"/>
      <c r="F25" s="128" t="n">
        <f aca="false">$F$19*D25</f>
        <v>30.9624</v>
      </c>
      <c r="G25" s="128"/>
    </row>
    <row r="26" customFormat="false" ht="13.4" hidden="false" customHeight="true" outlineLevel="0" collapsed="false">
      <c r="A26" s="126" t="s">
        <v>189</v>
      </c>
      <c r="B26" s="126"/>
      <c r="C26" s="126"/>
      <c r="D26" s="127" t="n">
        <v>0.01</v>
      </c>
      <c r="E26" s="127"/>
      <c r="F26" s="128" t="n">
        <f aca="false">$F$19*D26</f>
        <v>20.6416</v>
      </c>
      <c r="G26" s="128"/>
    </row>
    <row r="27" customFormat="false" ht="13.4" hidden="false" customHeight="true" outlineLevel="0" collapsed="false">
      <c r="A27" s="126" t="s">
        <v>190</v>
      </c>
      <c r="B27" s="126"/>
      <c r="C27" s="126"/>
      <c r="D27" s="127" t="n">
        <v>0.002</v>
      </c>
      <c r="E27" s="127"/>
      <c r="F27" s="128" t="n">
        <f aca="false">$F$19*D27</f>
        <v>4.12832</v>
      </c>
      <c r="G27" s="128"/>
    </row>
    <row r="28" customFormat="false" ht="13.4" hidden="false" customHeight="true" outlineLevel="0" collapsed="false">
      <c r="A28" s="126" t="s">
        <v>191</v>
      </c>
      <c r="B28" s="126"/>
      <c r="C28" s="126"/>
      <c r="D28" s="127" t="n">
        <v>0.006</v>
      </c>
      <c r="E28" s="127"/>
      <c r="F28" s="128" t="n">
        <f aca="false">$F$19*D28</f>
        <v>12.38496</v>
      </c>
      <c r="G28" s="128"/>
    </row>
    <row r="29" customFormat="false" ht="13.8" hidden="false" customHeight="true" outlineLevel="0" collapsed="false">
      <c r="A29" s="126" t="s">
        <v>192</v>
      </c>
      <c r="B29" s="126" t="n">
        <v>0.025</v>
      </c>
      <c r="C29" s="126"/>
      <c r="D29" s="127" t="n">
        <v>0.025</v>
      </c>
      <c r="E29" s="127"/>
      <c r="F29" s="128" t="n">
        <f aca="false">$F$19*D29</f>
        <v>51.604</v>
      </c>
      <c r="G29" s="128"/>
    </row>
    <row r="30" customFormat="false" ht="13.4" hidden="false" customHeight="true" outlineLevel="0" collapsed="false">
      <c r="A30" s="129" t="s">
        <v>193</v>
      </c>
      <c r="B30" s="129"/>
      <c r="C30" s="129"/>
      <c r="D30" s="130" t="n">
        <f aca="false">SUM(D23:E29)</f>
        <v>0.338</v>
      </c>
      <c r="E30" s="130"/>
      <c r="F30" s="131" t="n">
        <f aca="false">SUM(F23:G29)</f>
        <v>697.68608</v>
      </c>
      <c r="G30" s="131"/>
    </row>
    <row r="31" customFormat="false" ht="13.4" hidden="false" customHeight="true" outlineLevel="0" collapsed="false">
      <c r="A31" s="132"/>
      <c r="B31" s="132"/>
      <c r="C31" s="132"/>
      <c r="D31" s="132"/>
      <c r="E31" s="132"/>
      <c r="F31" s="132"/>
      <c r="G31" s="132"/>
    </row>
    <row r="32" customFormat="false" ht="13.4" hidden="false" customHeight="true" outlineLevel="0" collapsed="false">
      <c r="A32" s="133" t="s">
        <v>194</v>
      </c>
      <c r="B32" s="133"/>
      <c r="C32" s="133"/>
      <c r="D32" s="133"/>
      <c r="E32" s="133"/>
      <c r="F32" s="133"/>
      <c r="G32" s="133"/>
    </row>
    <row r="33" customFormat="false" ht="13.4" hidden="false" customHeight="true" outlineLevel="0" collapsed="false">
      <c r="A33" s="126" t="s">
        <v>195</v>
      </c>
      <c r="B33" s="126"/>
      <c r="C33" s="126"/>
      <c r="D33" s="127" t="n">
        <f aca="false">(1/12)</f>
        <v>0.0833333333333333</v>
      </c>
      <c r="E33" s="127"/>
      <c r="F33" s="128" t="n">
        <f aca="false">$F$19*D33</f>
        <v>172.013333333333</v>
      </c>
      <c r="G33" s="128"/>
    </row>
    <row r="34" customFormat="false" ht="13.4" hidden="false" customHeight="true" outlineLevel="0" collapsed="false">
      <c r="A34" s="126" t="s">
        <v>196</v>
      </c>
      <c r="B34" s="126"/>
      <c r="C34" s="126"/>
      <c r="D34" s="127" t="n">
        <f aca="false">(1+1/3)/12</f>
        <v>0.111111111111111</v>
      </c>
      <c r="E34" s="127"/>
      <c r="F34" s="128" t="n">
        <f aca="false">$F$19*D34</f>
        <v>229.351111111111</v>
      </c>
      <c r="G34" s="128"/>
    </row>
    <row r="35" customFormat="false" ht="13.8" hidden="false" customHeight="true" outlineLevel="0" collapsed="false">
      <c r="A35" s="126" t="s">
        <v>197</v>
      </c>
      <c r="B35" s="126"/>
      <c r="C35" s="126"/>
      <c r="D35" s="127" t="n">
        <f aca="false">7/30/12</f>
        <v>0.0194444444444444</v>
      </c>
      <c r="E35" s="127"/>
      <c r="F35" s="128" t="n">
        <f aca="false">$F$19*D35</f>
        <v>40.1364444444444</v>
      </c>
      <c r="G35" s="128"/>
    </row>
    <row r="36" customFormat="false" ht="13.4" hidden="false" customHeight="true" outlineLevel="0" collapsed="false">
      <c r="A36" s="126" t="s">
        <v>198</v>
      </c>
      <c r="B36" s="126"/>
      <c r="C36" s="126"/>
      <c r="D36" s="127" t="n">
        <f aca="false">5/30/12</f>
        <v>0.0138888888888889</v>
      </c>
      <c r="E36" s="127"/>
      <c r="F36" s="128" t="n">
        <f aca="false">$F$19*D36</f>
        <v>28.6688888888889</v>
      </c>
      <c r="G36" s="128"/>
    </row>
    <row r="37" customFormat="false" ht="13.4" hidden="false" customHeight="true" outlineLevel="0" collapsed="false">
      <c r="A37" s="126" t="s">
        <v>199</v>
      </c>
      <c r="B37" s="126"/>
      <c r="C37" s="126"/>
      <c r="D37" s="127" t="n">
        <f aca="false">15/30/12*0.08</f>
        <v>0.00333333333333333</v>
      </c>
      <c r="E37" s="127"/>
      <c r="F37" s="128" t="n">
        <f aca="false">$F$19*D37</f>
        <v>6.88053333333333</v>
      </c>
      <c r="G37" s="128"/>
    </row>
    <row r="38" customFormat="false" ht="13.4" hidden="false" customHeight="true" outlineLevel="0" collapsed="false">
      <c r="A38" s="126" t="s">
        <v>200</v>
      </c>
      <c r="B38" s="126"/>
      <c r="C38" s="126"/>
      <c r="D38" s="127" t="n">
        <f aca="false">1/30/12</f>
        <v>0.00277777777777778</v>
      </c>
      <c r="E38" s="127"/>
      <c r="F38" s="128" t="n">
        <f aca="false">$F$19*D38</f>
        <v>5.73377777777778</v>
      </c>
      <c r="G38" s="128"/>
    </row>
    <row r="39" customFormat="false" ht="13.4" hidden="false" customHeight="true" outlineLevel="0" collapsed="false">
      <c r="A39" s="126" t="s">
        <v>201</v>
      </c>
      <c r="B39" s="126" t="n">
        <v>0.025</v>
      </c>
      <c r="C39" s="126"/>
      <c r="D39" s="127" t="n">
        <f aca="false">0.11111*0.02*0.333</f>
        <v>0.0007399926</v>
      </c>
      <c r="E39" s="127"/>
      <c r="F39" s="128" t="n">
        <f aca="false">$F$19*D39</f>
        <v>1.527463125216</v>
      </c>
      <c r="G39" s="128"/>
    </row>
    <row r="40" customFormat="false" ht="13.4" hidden="false" customHeight="true" outlineLevel="0" collapsed="false">
      <c r="A40" s="126" t="s">
        <v>202</v>
      </c>
      <c r="B40" s="126"/>
      <c r="C40" s="126"/>
      <c r="D40" s="127" t="n">
        <f aca="false">5/30/12*0.015</f>
        <v>0.000208333333333333</v>
      </c>
      <c r="E40" s="127"/>
      <c r="F40" s="128" t="n">
        <f aca="false">$F$19*D40</f>
        <v>0.430033333333333</v>
      </c>
      <c r="G40" s="128"/>
    </row>
    <row r="41" customFormat="false" ht="13.4" hidden="false" customHeight="true" outlineLevel="0" collapsed="false">
      <c r="A41" s="129" t="s">
        <v>203</v>
      </c>
      <c r="B41" s="129"/>
      <c r="C41" s="129"/>
      <c r="D41" s="130" t="n">
        <f aca="false">SUM(D33:E40)</f>
        <v>0.234837214822222</v>
      </c>
      <c r="E41" s="130"/>
      <c r="F41" s="131" t="n">
        <f aca="false">SUM(F33:G40)</f>
        <v>484.741585347438</v>
      </c>
      <c r="G41" s="131"/>
    </row>
    <row r="42" customFormat="false" ht="13.4" hidden="false" customHeight="true" outlineLevel="0" collapsed="false">
      <c r="A42" s="132"/>
      <c r="B42" s="132"/>
      <c r="C42" s="132"/>
      <c r="D42" s="132"/>
      <c r="E42" s="132"/>
      <c r="F42" s="132"/>
      <c r="G42" s="132"/>
    </row>
    <row r="43" customFormat="false" ht="13.4" hidden="false" customHeight="true" outlineLevel="0" collapsed="false">
      <c r="A43" s="133" t="s">
        <v>204</v>
      </c>
      <c r="B43" s="133"/>
      <c r="C43" s="133"/>
      <c r="D43" s="133"/>
      <c r="E43" s="133"/>
      <c r="F43" s="133"/>
      <c r="G43" s="133"/>
    </row>
    <row r="44" customFormat="false" ht="13.4" hidden="false" customHeight="true" outlineLevel="0" collapsed="false">
      <c r="A44" s="126" t="s">
        <v>205</v>
      </c>
      <c r="B44" s="126"/>
      <c r="C44" s="126"/>
      <c r="D44" s="127" t="n">
        <v>0.00417</v>
      </c>
      <c r="E44" s="127"/>
      <c r="F44" s="128" t="n">
        <f aca="false">$F$19*D44</f>
        <v>8.6075472</v>
      </c>
      <c r="G44" s="128"/>
    </row>
    <row r="45" customFormat="false" ht="13.4" hidden="false" customHeight="true" outlineLevel="0" collapsed="false">
      <c r="A45" s="126" t="s">
        <v>206</v>
      </c>
      <c r="B45" s="126"/>
      <c r="C45" s="126"/>
      <c r="D45" s="127" t="n">
        <v>0.00167</v>
      </c>
      <c r="E45" s="127"/>
      <c r="F45" s="128" t="n">
        <f aca="false">$F$19*D45</f>
        <v>3.4471472</v>
      </c>
      <c r="G45" s="128"/>
    </row>
    <row r="46" customFormat="false" ht="23.85" hidden="false" customHeight="true" outlineLevel="0" collapsed="false">
      <c r="A46" s="126" t="s">
        <v>207</v>
      </c>
      <c r="B46" s="126"/>
      <c r="C46" s="126"/>
      <c r="D46" s="127" t="n">
        <v>0.032</v>
      </c>
      <c r="E46" s="127"/>
      <c r="F46" s="128" t="n">
        <f aca="false">$F$19*D46</f>
        <v>66.05312</v>
      </c>
      <c r="G46" s="128"/>
    </row>
    <row r="47" customFormat="false" ht="23.85" hidden="false" customHeight="true" outlineLevel="0" collapsed="false">
      <c r="A47" s="126" t="s">
        <v>208</v>
      </c>
      <c r="B47" s="126"/>
      <c r="C47" s="126"/>
      <c r="D47" s="127" t="n">
        <v>0.008</v>
      </c>
      <c r="E47" s="127"/>
      <c r="F47" s="128" t="n">
        <f aca="false">$F$19*D47</f>
        <v>16.51328</v>
      </c>
      <c r="G47" s="128"/>
    </row>
    <row r="48" customFormat="false" ht="13.4" hidden="false" customHeight="true" outlineLevel="0" collapsed="false">
      <c r="A48" s="129" t="s">
        <v>209</v>
      </c>
      <c r="B48" s="129"/>
      <c r="C48" s="129"/>
      <c r="D48" s="130" t="n">
        <f aca="false">SUM(D44:E47)</f>
        <v>0.04584</v>
      </c>
      <c r="E48" s="130"/>
      <c r="F48" s="131" t="n">
        <f aca="false">SUM(F44:G47)</f>
        <v>94.6210944</v>
      </c>
      <c r="G48" s="131"/>
    </row>
    <row r="49" customFormat="false" ht="13.4" hidden="false" customHeight="true" outlineLevel="0" collapsed="false">
      <c r="A49" s="132"/>
      <c r="B49" s="132"/>
      <c r="C49" s="132"/>
      <c r="D49" s="132"/>
      <c r="E49" s="132"/>
      <c r="F49" s="132"/>
      <c r="G49" s="132"/>
    </row>
    <row r="50" customFormat="false" ht="13.8" hidden="false" customHeight="true" outlineLevel="0" collapsed="false">
      <c r="A50" s="133" t="s">
        <v>210</v>
      </c>
      <c r="B50" s="133"/>
      <c r="C50" s="133"/>
      <c r="D50" s="133"/>
      <c r="E50" s="133"/>
      <c r="F50" s="133"/>
      <c r="G50" s="133"/>
    </row>
    <row r="51" customFormat="false" ht="19.4" hidden="false" customHeight="true" outlineLevel="0" collapsed="false">
      <c r="A51" s="126" t="s">
        <v>211</v>
      </c>
      <c r="B51" s="126"/>
      <c r="C51" s="126"/>
      <c r="D51" s="127" t="n">
        <f aca="false">D30*D41</f>
        <v>0.079374978609911</v>
      </c>
      <c r="E51" s="127"/>
      <c r="F51" s="128" t="n">
        <f aca="false">$F$19*D51</f>
        <v>163.842655847434</v>
      </c>
      <c r="G51" s="128"/>
    </row>
    <row r="52" customFormat="false" ht="13.4" hidden="false" customHeight="true" outlineLevel="0" collapsed="false">
      <c r="A52" s="129" t="s">
        <v>212</v>
      </c>
      <c r="B52" s="129"/>
      <c r="C52" s="129"/>
      <c r="D52" s="130" t="n">
        <f aca="false">SUM(D51:E51)</f>
        <v>0.079374978609911</v>
      </c>
      <c r="E52" s="130"/>
      <c r="F52" s="131" t="n">
        <f aca="false">SUM(F51:G51)</f>
        <v>163.842655847434</v>
      </c>
      <c r="G52" s="131"/>
    </row>
    <row r="53" customFormat="false" ht="13.4" hidden="false" customHeight="true" outlineLevel="0" collapsed="false">
      <c r="A53" s="132"/>
      <c r="B53" s="132"/>
      <c r="C53" s="132"/>
      <c r="D53" s="132"/>
      <c r="E53" s="132"/>
      <c r="F53" s="132"/>
      <c r="G53" s="132"/>
    </row>
    <row r="54" customFormat="false" ht="13.8" hidden="false" customHeight="true" outlineLevel="0" collapsed="false">
      <c r="A54" s="133" t="s">
        <v>213</v>
      </c>
      <c r="B54" s="133"/>
      <c r="C54" s="133"/>
      <c r="D54" s="133"/>
      <c r="E54" s="133"/>
      <c r="F54" s="133"/>
      <c r="G54" s="133"/>
    </row>
    <row r="55" customFormat="false" ht="23.85" hidden="false" customHeight="true" outlineLevel="0" collapsed="false">
      <c r="A55" s="126" t="s">
        <v>214</v>
      </c>
      <c r="B55" s="126"/>
      <c r="C55" s="126"/>
      <c r="D55" s="127" t="n">
        <v>0.00033</v>
      </c>
      <c r="E55" s="127"/>
      <c r="F55" s="128" t="n">
        <f aca="false">$F$19*D55</f>
        <v>0.6811728</v>
      </c>
      <c r="G55" s="128"/>
    </row>
    <row r="56" customFormat="false" ht="13.4" hidden="false" customHeight="true" outlineLevel="0" collapsed="false">
      <c r="A56" s="126" t="s">
        <v>215</v>
      </c>
      <c r="B56" s="126"/>
      <c r="C56" s="126"/>
      <c r="D56" s="127" t="n">
        <v>0.00026</v>
      </c>
      <c r="E56" s="127"/>
      <c r="F56" s="128" t="n">
        <f aca="false">$F$19*D56</f>
        <v>0.5366816</v>
      </c>
      <c r="G56" s="128"/>
    </row>
    <row r="57" customFormat="false" ht="13.8" hidden="false" customHeight="true" outlineLevel="0" collapsed="false">
      <c r="A57" s="129" t="s">
        <v>216</v>
      </c>
      <c r="B57" s="129"/>
      <c r="C57" s="129"/>
      <c r="D57" s="130" t="n">
        <f aca="false">SUM(D55:E56)</f>
        <v>0.00059</v>
      </c>
      <c r="E57" s="130"/>
      <c r="F57" s="131" t="n">
        <f aca="false">SUM(F55:G56)</f>
        <v>1.2178544</v>
      </c>
      <c r="G57" s="131"/>
    </row>
    <row r="58" customFormat="false" ht="13.4" hidden="false" customHeight="true" outlineLevel="0" collapsed="false">
      <c r="A58" s="132"/>
      <c r="B58" s="132"/>
      <c r="C58" s="132"/>
      <c r="D58" s="132"/>
      <c r="E58" s="132"/>
      <c r="F58" s="132"/>
      <c r="G58" s="132"/>
    </row>
    <row r="59" customFormat="false" ht="13.4" hidden="false" customHeight="true" outlineLevel="0" collapsed="false">
      <c r="A59" s="133" t="s">
        <v>217</v>
      </c>
      <c r="B59" s="133"/>
      <c r="C59" s="133"/>
      <c r="D59" s="133"/>
      <c r="E59" s="133"/>
      <c r="F59" s="133"/>
      <c r="G59" s="133"/>
    </row>
    <row r="60" customFormat="false" ht="13.4" hidden="false" customHeight="true" outlineLevel="0" collapsed="false">
      <c r="A60" s="126" t="s">
        <v>218</v>
      </c>
      <c r="B60" s="126"/>
      <c r="C60" s="126"/>
      <c r="D60" s="127" t="n">
        <v>0.00273</v>
      </c>
      <c r="E60" s="127"/>
      <c r="F60" s="128" t="n">
        <f aca="false">$F$19*D60</f>
        <v>5.6351568</v>
      </c>
      <c r="G60" s="128"/>
    </row>
    <row r="61" customFormat="false" ht="13.8" hidden="false" customHeight="true" outlineLevel="0" collapsed="false">
      <c r="A61" s="129" t="s">
        <v>219</v>
      </c>
      <c r="B61" s="129"/>
      <c r="C61" s="129"/>
      <c r="D61" s="130" t="n">
        <f aca="false">SUM(D60:E60)</f>
        <v>0.00273</v>
      </c>
      <c r="E61" s="130"/>
      <c r="F61" s="131" t="n">
        <f aca="false">SUM(F60:G60)</f>
        <v>5.6351568</v>
      </c>
      <c r="G61" s="131"/>
    </row>
    <row r="62" customFormat="false" ht="13.8" hidden="false" customHeight="false" outlineLevel="0" collapsed="false">
      <c r="A62" s="132"/>
      <c r="B62" s="132"/>
      <c r="C62" s="132"/>
      <c r="D62" s="132"/>
      <c r="E62" s="132"/>
      <c r="F62" s="132"/>
      <c r="G62" s="132"/>
    </row>
    <row r="63" customFormat="false" ht="13.8" hidden="false" customHeight="true" outlineLevel="0" collapsed="false">
      <c r="A63" s="129" t="s">
        <v>220</v>
      </c>
      <c r="B63" s="129"/>
      <c r="C63" s="129"/>
      <c r="D63" s="130" t="n">
        <f aca="false">D30+D41+D48+D52+D57+D61</f>
        <v>0.701372193432133</v>
      </c>
      <c r="E63" s="130"/>
      <c r="F63" s="131" t="n">
        <f aca="false">F30+F41+F48+F52+F57+F61</f>
        <v>1447.74442679487</v>
      </c>
      <c r="G63" s="131"/>
    </row>
    <row r="64" customFormat="false" ht="13.8" hidden="false" customHeight="true" outlineLevel="0" collapsed="false">
      <c r="A64" s="143"/>
      <c r="B64" s="143"/>
      <c r="C64" s="143"/>
      <c r="D64" s="144"/>
      <c r="E64" s="144"/>
      <c r="F64" s="145"/>
      <c r="G64" s="145"/>
    </row>
    <row r="65" customFormat="false" ht="13.8" hidden="false" customHeight="true" outlineLevel="0" collapsed="false">
      <c r="A65" s="135" t="s">
        <v>227</v>
      </c>
      <c r="B65" s="135"/>
      <c r="C65" s="135"/>
      <c r="D65" s="135"/>
      <c r="E65" s="135"/>
      <c r="F65" s="135"/>
      <c r="G65" s="135"/>
    </row>
    <row r="66" customFormat="false" ht="13.8" hidden="false" customHeight="true" outlineLevel="0" collapsed="false">
      <c r="A66" s="126"/>
      <c r="B66" s="126"/>
      <c r="C66" s="126"/>
      <c r="D66" s="126"/>
      <c r="E66" s="126"/>
      <c r="F66" s="131"/>
      <c r="G66" s="131"/>
    </row>
    <row r="67" customFormat="false" ht="13.8" hidden="false" customHeight="true" outlineLevel="0" collapsed="false">
      <c r="A67" s="134"/>
      <c r="B67" s="134"/>
      <c r="C67" s="134"/>
      <c r="D67" s="134"/>
      <c r="E67" s="134"/>
      <c r="F67" s="134"/>
      <c r="G67" s="134"/>
    </row>
    <row r="68" customFormat="false" ht="13.8" hidden="false" customHeight="false" outlineLevel="0" collapsed="false">
      <c r="A68" s="143"/>
      <c r="B68" s="146"/>
      <c r="C68" s="143"/>
      <c r="D68" s="144"/>
      <c r="E68" s="144"/>
      <c r="F68" s="145"/>
      <c r="G68" s="145"/>
    </row>
    <row r="69" customFormat="false" ht="13.4" hidden="false" customHeight="true" outlineLevel="0" collapsed="false">
      <c r="A69" s="136" t="s">
        <v>222</v>
      </c>
      <c r="B69" s="136"/>
      <c r="C69" s="136"/>
      <c r="D69" s="136"/>
      <c r="E69" s="136"/>
      <c r="F69" s="147" t="n">
        <f aca="false">F19+F63+F66</f>
        <v>3511.90442679487</v>
      </c>
      <c r="G69" s="147"/>
    </row>
    <row r="70" customFormat="false" ht="13.4" hidden="false" customHeight="true" outlineLevel="0" collapsed="false"/>
    <row r="71" customFormat="false" ht="13.4" hidden="false" customHeight="true" outlineLevel="0" collapsed="false">
      <c r="A71" s="138"/>
      <c r="B71" s="138"/>
      <c r="C71" s="138"/>
      <c r="D71" s="138"/>
      <c r="E71" s="138"/>
      <c r="F71" s="139"/>
      <c r="G71" s="139"/>
    </row>
    <row r="72" customFormat="false" ht="13.4" hidden="false" customHeight="true" outlineLevel="0" collapsed="false"/>
    <row r="73" customFormat="false" ht="25.35" hidden="false" customHeight="true" outlineLevel="0" collapsed="false">
      <c r="A73" s="140" t="s">
        <v>223</v>
      </c>
      <c r="B73" s="140"/>
      <c r="C73" s="140"/>
      <c r="D73" s="140"/>
      <c r="E73" s="140"/>
      <c r="F73" s="140"/>
      <c r="G73" s="140"/>
    </row>
  </sheetData>
  <mergeCells count="138">
    <mergeCell ref="A1:G1"/>
    <mergeCell ref="A2:G2"/>
    <mergeCell ref="A3:G3"/>
    <mergeCell ref="A4:G4"/>
    <mergeCell ref="A5:G7"/>
    <mergeCell ref="A8:G8"/>
    <mergeCell ref="B9:E9"/>
    <mergeCell ref="F9:G9"/>
    <mergeCell ref="B10:E10"/>
    <mergeCell ref="F10:G10"/>
    <mergeCell ref="B11:E11"/>
    <mergeCell ref="F11:G11"/>
    <mergeCell ref="B12:E12"/>
    <mergeCell ref="F12:G12"/>
    <mergeCell ref="A13:G13"/>
    <mergeCell ref="A14:G14"/>
    <mergeCell ref="B15:E15"/>
    <mergeCell ref="F15:G15"/>
    <mergeCell ref="B16:E16"/>
    <mergeCell ref="F16:G16"/>
    <mergeCell ref="B17:E17"/>
    <mergeCell ref="F17:G17"/>
    <mergeCell ref="A18:G18"/>
    <mergeCell ref="A19:E19"/>
    <mergeCell ref="F19:G19"/>
    <mergeCell ref="A20:G20"/>
    <mergeCell ref="A21:G21"/>
    <mergeCell ref="A22:G22"/>
    <mergeCell ref="A23:C23"/>
    <mergeCell ref="D23:E23"/>
    <mergeCell ref="F23:G23"/>
    <mergeCell ref="A24:C24"/>
    <mergeCell ref="D24:E24"/>
    <mergeCell ref="F24:G24"/>
    <mergeCell ref="A25:C25"/>
    <mergeCell ref="D25:E25"/>
    <mergeCell ref="F25:G25"/>
    <mergeCell ref="A26:C26"/>
    <mergeCell ref="D26:E26"/>
    <mergeCell ref="F26:G26"/>
    <mergeCell ref="A27:C27"/>
    <mergeCell ref="D27:E27"/>
    <mergeCell ref="F27:G27"/>
    <mergeCell ref="A28:C28"/>
    <mergeCell ref="D28:E28"/>
    <mergeCell ref="F28:G28"/>
    <mergeCell ref="A29:C29"/>
    <mergeCell ref="D29:E29"/>
    <mergeCell ref="F29:G29"/>
    <mergeCell ref="A30:C30"/>
    <mergeCell ref="D30:E30"/>
    <mergeCell ref="F30:G30"/>
    <mergeCell ref="A31:G31"/>
    <mergeCell ref="A32:G32"/>
    <mergeCell ref="A33:C33"/>
    <mergeCell ref="D33:E33"/>
    <mergeCell ref="F33:G33"/>
    <mergeCell ref="A34:C34"/>
    <mergeCell ref="D34:E34"/>
    <mergeCell ref="F34:G34"/>
    <mergeCell ref="A35:C35"/>
    <mergeCell ref="D35:E35"/>
    <mergeCell ref="F35:G35"/>
    <mergeCell ref="A36:C36"/>
    <mergeCell ref="D36:E36"/>
    <mergeCell ref="F36:G36"/>
    <mergeCell ref="A37:C37"/>
    <mergeCell ref="D37:E37"/>
    <mergeCell ref="F37:G37"/>
    <mergeCell ref="A38:C38"/>
    <mergeCell ref="D38:E38"/>
    <mergeCell ref="F38:G38"/>
    <mergeCell ref="A39:C39"/>
    <mergeCell ref="D39:E39"/>
    <mergeCell ref="F39:G39"/>
    <mergeCell ref="A40:C40"/>
    <mergeCell ref="D40:E40"/>
    <mergeCell ref="F40:G40"/>
    <mergeCell ref="A41:C41"/>
    <mergeCell ref="D41:E41"/>
    <mergeCell ref="F41:G41"/>
    <mergeCell ref="A42:G42"/>
    <mergeCell ref="A43:G43"/>
    <mergeCell ref="A44:C44"/>
    <mergeCell ref="D44:E44"/>
    <mergeCell ref="F44:G44"/>
    <mergeCell ref="A45:C45"/>
    <mergeCell ref="D45:E45"/>
    <mergeCell ref="F45:G45"/>
    <mergeCell ref="A46:C46"/>
    <mergeCell ref="D46:E46"/>
    <mergeCell ref="F46:G46"/>
    <mergeCell ref="A47:C47"/>
    <mergeCell ref="D47:E47"/>
    <mergeCell ref="F47:G47"/>
    <mergeCell ref="A48:C48"/>
    <mergeCell ref="D48:E48"/>
    <mergeCell ref="F48:G48"/>
    <mergeCell ref="A49:G49"/>
    <mergeCell ref="A50:G50"/>
    <mergeCell ref="A51:C51"/>
    <mergeCell ref="D51:E51"/>
    <mergeCell ref="F51:G51"/>
    <mergeCell ref="A52:C52"/>
    <mergeCell ref="D52:E52"/>
    <mergeCell ref="F52:G52"/>
    <mergeCell ref="A53:G53"/>
    <mergeCell ref="A54:G54"/>
    <mergeCell ref="A55:C55"/>
    <mergeCell ref="D55:E55"/>
    <mergeCell ref="F55:G55"/>
    <mergeCell ref="A56:C56"/>
    <mergeCell ref="D56:E56"/>
    <mergeCell ref="F56:G56"/>
    <mergeCell ref="A57:C57"/>
    <mergeCell ref="D57:E57"/>
    <mergeCell ref="F57:G57"/>
    <mergeCell ref="A58:G58"/>
    <mergeCell ref="A59:G59"/>
    <mergeCell ref="A60:C60"/>
    <mergeCell ref="D60:E60"/>
    <mergeCell ref="F60:G60"/>
    <mergeCell ref="A61:C61"/>
    <mergeCell ref="D61:E61"/>
    <mergeCell ref="F61:G61"/>
    <mergeCell ref="A62:G62"/>
    <mergeCell ref="A63:C63"/>
    <mergeCell ref="D63:E63"/>
    <mergeCell ref="F63:G63"/>
    <mergeCell ref="A65:G65"/>
    <mergeCell ref="A66:E66"/>
    <mergeCell ref="F66:G66"/>
    <mergeCell ref="A67:G67"/>
    <mergeCell ref="A69:E69"/>
    <mergeCell ref="F69:G69"/>
    <mergeCell ref="A71:E71"/>
    <mergeCell ref="F71:G71"/>
    <mergeCell ref="A73:G73"/>
  </mergeCells>
  <printOptions headings="false" gridLines="false" gridLinesSet="true" horizontalCentered="false" verticalCentered="false"/>
  <pageMargins left="0.7875" right="0.7875" top="0.394444444444444" bottom="0.411111111111111" header="0.511805555555555" footer="0.511805555555555"/>
  <pageSetup paperSize="9" scale="74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3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3" activeCellId="0" sqref="A3"/>
    </sheetView>
  </sheetViews>
  <sheetFormatPr defaultColWidth="11.58984375" defaultRowHeight="12.8" zeroHeight="false" outlineLevelRow="0" outlineLevelCol="0"/>
  <cols>
    <col collapsed="false" customWidth="true" hidden="false" outlineLevel="0" max="1" min="1" style="148" width="21.56"/>
    <col collapsed="false" customWidth="true" hidden="false" outlineLevel="0" max="2" min="2" style="148" width="22.39"/>
    <col collapsed="false" customWidth="true" hidden="false" outlineLevel="0" max="3" min="3" style="148" width="20.37"/>
    <col collapsed="false" customWidth="true" hidden="false" outlineLevel="0" max="4" min="4" style="148" width="9.69"/>
    <col collapsed="false" customWidth="true" hidden="false" outlineLevel="0" max="5" min="5" style="148" width="9.55"/>
    <col collapsed="false" customWidth="true" hidden="false" outlineLevel="0" max="6" min="6" style="148" width="32.95"/>
    <col collapsed="false" customWidth="true" hidden="false" outlineLevel="0" max="7" min="7" style="148" width="52.79"/>
    <col collapsed="false" customWidth="true" hidden="false" outlineLevel="0" max="8" min="8" style="148" width="6.98"/>
    <col collapsed="false" customWidth="true" hidden="false" outlineLevel="0" max="10" min="9" style="148" width="11.12"/>
    <col collapsed="false" customWidth="true" hidden="false" outlineLevel="0" max="257" min="11" style="148" width="9.13"/>
  </cols>
  <sheetData>
    <row r="1" customFormat="false" ht="12.8" hidden="false" customHeight="true" outlineLevel="0" collapsed="false">
      <c r="A1" s="110" t="s">
        <v>161</v>
      </c>
      <c r="B1" s="110"/>
      <c r="C1" s="110"/>
      <c r="D1" s="110"/>
      <c r="E1" s="110"/>
      <c r="F1" s="110"/>
      <c r="G1" s="110"/>
    </row>
    <row r="2" customFormat="false" ht="12.8" hidden="false" customHeight="true" outlineLevel="0" collapsed="false">
      <c r="A2" s="110" t="s">
        <v>162</v>
      </c>
      <c r="B2" s="110"/>
      <c r="C2" s="110"/>
      <c r="D2" s="110"/>
      <c r="E2" s="110"/>
      <c r="F2" s="110"/>
      <c r="G2" s="110"/>
    </row>
    <row r="3" customFormat="false" ht="12.8" hidden="false" customHeight="true" outlineLevel="0" collapsed="false">
      <c r="A3" s="110" t="s">
        <v>163</v>
      </c>
      <c r="B3" s="110"/>
      <c r="C3" s="110"/>
      <c r="D3" s="110"/>
      <c r="E3" s="110"/>
      <c r="F3" s="110"/>
      <c r="G3" s="110"/>
    </row>
    <row r="4" customFormat="false" ht="12.8" hidden="false" customHeight="true" outlineLevel="0" collapsed="false">
      <c r="A4" s="110" t="s">
        <v>164</v>
      </c>
      <c r="B4" s="110"/>
      <c r="C4" s="110"/>
      <c r="D4" s="110"/>
      <c r="E4" s="110"/>
      <c r="F4" s="110"/>
      <c r="G4" s="110"/>
    </row>
    <row r="5" customFormat="false" ht="12.8" hidden="false" customHeight="true" outlineLevel="0" collapsed="false">
      <c r="A5" s="149"/>
      <c r="B5" s="150"/>
      <c r="C5" s="150"/>
      <c r="D5" s="150"/>
      <c r="E5" s="150"/>
      <c r="F5" s="150"/>
      <c r="G5" s="150"/>
    </row>
    <row r="6" customFormat="false" ht="15" hidden="false" customHeight="true" outlineLevel="0" collapsed="false">
      <c r="A6" s="151" t="s">
        <v>228</v>
      </c>
      <c r="B6" s="151"/>
      <c r="C6" s="151"/>
      <c r="D6" s="151"/>
      <c r="E6" s="151"/>
      <c r="F6" s="151"/>
      <c r="G6" s="151"/>
    </row>
    <row r="7" customFormat="false" ht="12.8" hidden="false" customHeight="false" outlineLevel="0" collapsed="false">
      <c r="A7" s="151"/>
      <c r="B7" s="151"/>
      <c r="C7" s="151"/>
      <c r="D7" s="151"/>
      <c r="E7" s="151"/>
      <c r="F7" s="151"/>
      <c r="G7" s="151"/>
    </row>
    <row r="8" customFormat="false" ht="12.8" hidden="false" customHeight="false" outlineLevel="0" collapsed="false">
      <c r="A8" s="151"/>
      <c r="B8" s="151"/>
      <c r="C8" s="151"/>
      <c r="D8" s="151"/>
      <c r="E8" s="151"/>
      <c r="F8" s="151"/>
      <c r="G8" s="151"/>
    </row>
    <row r="9" customFormat="false" ht="31.5" hidden="false" customHeight="true" outlineLevel="0" collapsed="false">
      <c r="A9" s="152" t="s">
        <v>229</v>
      </c>
      <c r="B9" s="152"/>
      <c r="C9" s="152"/>
      <c r="D9" s="152"/>
      <c r="E9" s="152"/>
      <c r="F9" s="152"/>
      <c r="G9" s="152"/>
    </row>
    <row r="10" customFormat="false" ht="27" hidden="false" customHeight="true" outlineLevel="0" collapsed="false">
      <c r="A10" s="153" t="s">
        <v>185</v>
      </c>
      <c r="B10" s="153"/>
      <c r="C10" s="153"/>
      <c r="D10" s="153"/>
      <c r="E10" s="153"/>
      <c r="F10" s="154" t="s">
        <v>230</v>
      </c>
      <c r="G10" s="154" t="s">
        <v>231</v>
      </c>
    </row>
    <row r="11" customFormat="false" ht="12" hidden="false" customHeight="true" outlineLevel="0" collapsed="false">
      <c r="A11" s="155" t="s">
        <v>186</v>
      </c>
      <c r="B11" s="155"/>
      <c r="C11" s="155"/>
      <c r="D11" s="156" t="n">
        <v>0.2</v>
      </c>
      <c r="E11" s="156"/>
      <c r="F11" s="156" t="s">
        <v>232</v>
      </c>
      <c r="G11" s="157" t="s">
        <v>233</v>
      </c>
    </row>
    <row r="12" customFormat="false" ht="12" hidden="false" customHeight="true" outlineLevel="0" collapsed="false">
      <c r="A12" s="155" t="s">
        <v>187</v>
      </c>
      <c r="B12" s="155"/>
      <c r="C12" s="155"/>
      <c r="D12" s="156" t="n">
        <v>0.08</v>
      </c>
      <c r="E12" s="156"/>
      <c r="F12" s="156" t="s">
        <v>232</v>
      </c>
      <c r="G12" s="157" t="s">
        <v>234</v>
      </c>
    </row>
    <row r="13" customFormat="false" ht="12" hidden="false" customHeight="true" outlineLevel="0" collapsed="false">
      <c r="A13" s="155" t="s">
        <v>188</v>
      </c>
      <c r="B13" s="155"/>
      <c r="C13" s="155"/>
      <c r="D13" s="156" t="n">
        <v>0.015</v>
      </c>
      <c r="E13" s="156"/>
      <c r="F13" s="156" t="s">
        <v>232</v>
      </c>
      <c r="G13" s="157" t="s">
        <v>235</v>
      </c>
    </row>
    <row r="14" customFormat="false" ht="12" hidden="false" customHeight="true" outlineLevel="0" collapsed="false">
      <c r="A14" s="155" t="s">
        <v>189</v>
      </c>
      <c r="B14" s="155"/>
      <c r="C14" s="155"/>
      <c r="D14" s="156" t="n">
        <v>0.01</v>
      </c>
      <c r="E14" s="156"/>
      <c r="F14" s="156" t="s">
        <v>232</v>
      </c>
      <c r="G14" s="157" t="s">
        <v>236</v>
      </c>
    </row>
    <row r="15" customFormat="false" ht="12" hidden="false" customHeight="true" outlineLevel="0" collapsed="false">
      <c r="A15" s="155" t="s">
        <v>190</v>
      </c>
      <c r="B15" s="155"/>
      <c r="C15" s="155"/>
      <c r="D15" s="156" t="n">
        <v>0.002</v>
      </c>
      <c r="E15" s="156"/>
      <c r="F15" s="156" t="s">
        <v>232</v>
      </c>
      <c r="G15" s="157" t="s">
        <v>237</v>
      </c>
    </row>
    <row r="16" customFormat="false" ht="12" hidden="false" customHeight="true" outlineLevel="0" collapsed="false">
      <c r="A16" s="155" t="s">
        <v>191</v>
      </c>
      <c r="B16" s="155"/>
      <c r="C16" s="155"/>
      <c r="D16" s="156" t="n">
        <v>0.006</v>
      </c>
      <c r="E16" s="156"/>
      <c r="F16" s="156" t="s">
        <v>232</v>
      </c>
      <c r="G16" s="157" t="s">
        <v>238</v>
      </c>
    </row>
    <row r="17" customFormat="false" ht="12" hidden="false" customHeight="true" outlineLevel="0" collapsed="false">
      <c r="A17" s="155" t="s">
        <v>192</v>
      </c>
      <c r="B17" s="155" t="n">
        <v>0.025</v>
      </c>
      <c r="C17" s="155"/>
      <c r="D17" s="156" t="n">
        <v>0.025</v>
      </c>
      <c r="E17" s="156"/>
      <c r="F17" s="156" t="s">
        <v>232</v>
      </c>
      <c r="G17" s="157" t="s">
        <v>239</v>
      </c>
    </row>
    <row r="18" customFormat="false" ht="12" hidden="false" customHeight="true" outlineLevel="0" collapsed="false">
      <c r="A18" s="158" t="s">
        <v>193</v>
      </c>
      <c r="B18" s="158"/>
      <c r="C18" s="158"/>
      <c r="D18" s="159" t="n">
        <f aca="false">SUM(D11:E17)</f>
        <v>0.338</v>
      </c>
      <c r="E18" s="159"/>
    </row>
    <row r="19" customFormat="false" ht="12" hidden="false" customHeight="true" outlineLevel="0" collapsed="false">
      <c r="A19" s="160"/>
      <c r="B19" s="160"/>
      <c r="C19" s="160"/>
      <c r="D19" s="160"/>
      <c r="E19" s="160"/>
      <c r="F19" s="160"/>
      <c r="G19" s="160"/>
    </row>
    <row r="20" customFormat="false" ht="26.25" hidden="false" customHeight="true" outlineLevel="0" collapsed="false">
      <c r="A20" s="153" t="s">
        <v>194</v>
      </c>
      <c r="B20" s="153"/>
      <c r="C20" s="153"/>
      <c r="D20" s="153"/>
      <c r="E20" s="153"/>
      <c r="F20" s="161" t="s">
        <v>230</v>
      </c>
      <c r="G20" s="161" t="s">
        <v>231</v>
      </c>
    </row>
    <row r="21" customFormat="false" ht="12" hidden="false" customHeight="true" outlineLevel="0" collapsed="false">
      <c r="A21" s="155" t="s">
        <v>195</v>
      </c>
      <c r="B21" s="155"/>
      <c r="C21" s="155"/>
      <c r="D21" s="156" t="n">
        <f aca="false">(1/12)</f>
        <v>0.0833333333333333</v>
      </c>
      <c r="E21" s="156"/>
      <c r="F21" s="162" t="s">
        <v>240</v>
      </c>
      <c r="G21" s="163" t="s">
        <v>241</v>
      </c>
    </row>
    <row r="22" customFormat="false" ht="12" hidden="false" customHeight="true" outlineLevel="0" collapsed="false">
      <c r="A22" s="155" t="s">
        <v>196</v>
      </c>
      <c r="B22" s="155"/>
      <c r="C22" s="155"/>
      <c r="D22" s="156" t="n">
        <f aca="false">(1+1/3)/12</f>
        <v>0.111111111111111</v>
      </c>
      <c r="E22" s="156"/>
      <c r="F22" s="156" t="s">
        <v>242</v>
      </c>
      <c r="G22" s="157" t="s">
        <v>243</v>
      </c>
    </row>
    <row r="23" customFormat="false" ht="12" hidden="false" customHeight="true" outlineLevel="0" collapsed="false">
      <c r="A23" s="155" t="s">
        <v>244</v>
      </c>
      <c r="B23" s="155"/>
      <c r="C23" s="155"/>
      <c r="D23" s="156" t="n">
        <f aca="false">7/30/12</f>
        <v>0.0194444444444444</v>
      </c>
      <c r="E23" s="156"/>
      <c r="F23" s="156" t="s">
        <v>245</v>
      </c>
      <c r="G23" s="157" t="s">
        <v>246</v>
      </c>
    </row>
    <row r="24" customFormat="false" ht="12" hidden="false" customHeight="true" outlineLevel="0" collapsed="false">
      <c r="A24" s="155" t="s">
        <v>247</v>
      </c>
      <c r="B24" s="155"/>
      <c r="C24" s="155"/>
      <c r="D24" s="156" t="n">
        <f aca="false">5/30/12</f>
        <v>0.0138888888888889</v>
      </c>
      <c r="E24" s="156"/>
      <c r="F24" s="156" t="s">
        <v>248</v>
      </c>
      <c r="G24" s="157" t="s">
        <v>249</v>
      </c>
    </row>
    <row r="25" customFormat="false" ht="12" hidden="false" customHeight="true" outlineLevel="0" collapsed="false">
      <c r="A25" s="155" t="s">
        <v>250</v>
      </c>
      <c r="B25" s="155"/>
      <c r="C25" s="155"/>
      <c r="D25" s="156" t="n">
        <f aca="false">15/30/12*0.08</f>
        <v>0.00333333333333333</v>
      </c>
      <c r="E25" s="156"/>
      <c r="F25" s="156" t="s">
        <v>251</v>
      </c>
      <c r="G25" s="157" t="s">
        <v>252</v>
      </c>
    </row>
    <row r="26" customFormat="false" ht="12" hidden="false" customHeight="true" outlineLevel="0" collapsed="false">
      <c r="A26" s="155" t="s">
        <v>253</v>
      </c>
      <c r="B26" s="155"/>
      <c r="C26" s="155"/>
      <c r="D26" s="156" t="n">
        <f aca="false">1/30/12</f>
        <v>0.00277777777777778</v>
      </c>
      <c r="E26" s="156"/>
      <c r="F26" s="156" t="s">
        <v>254</v>
      </c>
      <c r="G26" s="157" t="s">
        <v>255</v>
      </c>
    </row>
    <row r="27" customFormat="false" ht="12" hidden="false" customHeight="true" outlineLevel="0" collapsed="false">
      <c r="A27" s="155" t="s">
        <v>256</v>
      </c>
      <c r="B27" s="155" t="n">
        <v>0.025</v>
      </c>
      <c r="C27" s="155"/>
      <c r="D27" s="156" t="n">
        <f aca="false">0.11111*0.02*0.333</f>
        <v>0.0007399926</v>
      </c>
      <c r="E27" s="156"/>
      <c r="F27" s="156" t="s">
        <v>257</v>
      </c>
      <c r="G27" s="157" t="s">
        <v>258</v>
      </c>
    </row>
    <row r="28" customFormat="false" ht="12" hidden="false" customHeight="true" outlineLevel="0" collapsed="false">
      <c r="A28" s="155" t="s">
        <v>259</v>
      </c>
      <c r="B28" s="155"/>
      <c r="C28" s="155"/>
      <c r="D28" s="156" t="n">
        <f aca="false">5/30/12*0.015</f>
        <v>0.000208333333333333</v>
      </c>
      <c r="E28" s="156"/>
      <c r="F28" s="156" t="s">
        <v>260</v>
      </c>
      <c r="G28" s="157" t="s">
        <v>261</v>
      </c>
    </row>
    <row r="29" customFormat="false" ht="12" hidden="false" customHeight="true" outlineLevel="0" collapsed="false">
      <c r="A29" s="164" t="s">
        <v>203</v>
      </c>
      <c r="B29" s="164"/>
      <c r="C29" s="164"/>
      <c r="D29" s="165" t="n">
        <f aca="false">SUM(D21:E28)</f>
        <v>0.234837214822222</v>
      </c>
      <c r="E29" s="165"/>
      <c r="F29" s="166"/>
    </row>
    <row r="30" customFormat="false" ht="12" hidden="false" customHeight="true" outlineLevel="0" collapsed="false">
      <c r="A30" s="167" t="s">
        <v>262</v>
      </c>
      <c r="B30" s="167"/>
      <c r="C30" s="167"/>
      <c r="D30" s="167"/>
      <c r="E30" s="167"/>
      <c r="F30" s="167"/>
      <c r="G30" s="167"/>
    </row>
    <row r="31" customFormat="false" ht="12" hidden="false" customHeight="true" outlineLevel="0" collapsed="false">
      <c r="A31" s="168" t="s">
        <v>263</v>
      </c>
      <c r="B31" s="168"/>
      <c r="C31" s="168"/>
      <c r="D31" s="168"/>
      <c r="E31" s="168"/>
      <c r="F31" s="168"/>
      <c r="G31" s="168"/>
    </row>
    <row r="32" customFormat="false" ht="12" hidden="false" customHeight="true" outlineLevel="0" collapsed="false">
      <c r="A32" s="168" t="s">
        <v>264</v>
      </c>
      <c r="B32" s="168"/>
      <c r="C32" s="168"/>
      <c r="D32" s="168"/>
      <c r="E32" s="168"/>
      <c r="F32" s="168"/>
      <c r="G32" s="168"/>
    </row>
    <row r="33" customFormat="false" ht="12" hidden="false" customHeight="true" outlineLevel="0" collapsed="false">
      <c r="A33" s="169" t="s">
        <v>265</v>
      </c>
      <c r="B33" s="169"/>
      <c r="C33" s="169"/>
      <c r="D33" s="169"/>
      <c r="E33" s="169"/>
      <c r="F33" s="169"/>
      <c r="G33" s="169"/>
    </row>
    <row r="34" customFormat="false" ht="12" hidden="false" customHeight="true" outlineLevel="0" collapsed="false">
      <c r="A34" s="169" t="s">
        <v>266</v>
      </c>
      <c r="B34" s="169"/>
      <c r="C34" s="169"/>
      <c r="D34" s="169"/>
      <c r="E34" s="169"/>
      <c r="F34" s="169"/>
      <c r="G34" s="169"/>
    </row>
    <row r="35" customFormat="false" ht="12" hidden="false" customHeight="true" outlineLevel="0" collapsed="false">
      <c r="A35" s="170" t="s">
        <v>267</v>
      </c>
      <c r="B35" s="170"/>
      <c r="C35" s="170"/>
      <c r="D35" s="170"/>
      <c r="E35" s="170"/>
      <c r="F35" s="170"/>
      <c r="G35" s="170"/>
    </row>
    <row r="36" customFormat="false" ht="12" hidden="false" customHeight="true" outlineLevel="0" collapsed="false">
      <c r="A36" s="160"/>
      <c r="B36" s="160"/>
      <c r="C36" s="160"/>
      <c r="D36" s="160"/>
      <c r="E36" s="160"/>
      <c r="F36" s="160"/>
      <c r="G36" s="160"/>
    </row>
    <row r="37" customFormat="false" ht="25.5" hidden="false" customHeight="true" outlineLevel="0" collapsed="false">
      <c r="A37" s="153" t="s">
        <v>204</v>
      </c>
      <c r="B37" s="153"/>
      <c r="C37" s="153"/>
      <c r="D37" s="153"/>
      <c r="E37" s="153"/>
      <c r="F37" s="154" t="s">
        <v>230</v>
      </c>
      <c r="G37" s="154" t="s">
        <v>231</v>
      </c>
    </row>
    <row r="38" customFormat="false" ht="12" hidden="false" customHeight="true" outlineLevel="0" collapsed="false">
      <c r="A38" s="155" t="s">
        <v>268</v>
      </c>
      <c r="B38" s="155"/>
      <c r="C38" s="155"/>
      <c r="D38" s="127" t="n">
        <f aca="false">0.05*(1/12)</f>
        <v>0.00416666666666667</v>
      </c>
      <c r="E38" s="127"/>
      <c r="F38" s="127" t="s">
        <v>269</v>
      </c>
      <c r="G38" s="157" t="s">
        <v>270</v>
      </c>
    </row>
    <row r="39" customFormat="false" ht="12" hidden="false" customHeight="true" outlineLevel="0" collapsed="false">
      <c r="A39" s="155" t="s">
        <v>271</v>
      </c>
      <c r="B39" s="155"/>
      <c r="C39" s="155"/>
      <c r="D39" s="127" t="n">
        <f aca="false">0.02*(1/12)</f>
        <v>0.00166666666666667</v>
      </c>
      <c r="E39" s="127"/>
      <c r="F39" s="127" t="s">
        <v>272</v>
      </c>
      <c r="G39" s="157" t="s">
        <v>273</v>
      </c>
    </row>
    <row r="40" customFormat="false" ht="12" hidden="false" customHeight="true" outlineLevel="0" collapsed="false">
      <c r="A40" s="126" t="s">
        <v>274</v>
      </c>
      <c r="B40" s="126"/>
      <c r="C40" s="126"/>
      <c r="D40" s="127" t="n">
        <f aca="false">1*0.4*0.08</f>
        <v>0.032</v>
      </c>
      <c r="E40" s="127"/>
      <c r="F40" s="127" t="s">
        <v>275</v>
      </c>
      <c r="G40" s="157" t="s">
        <v>276</v>
      </c>
    </row>
    <row r="41" customFormat="false" ht="12.75" hidden="false" customHeight="true" outlineLevel="0" collapsed="false">
      <c r="A41" s="126" t="s">
        <v>277</v>
      </c>
      <c r="B41" s="126"/>
      <c r="C41" s="126"/>
      <c r="D41" s="127" t="n">
        <f aca="false">1*0.1*0.08</f>
        <v>0.008</v>
      </c>
      <c r="E41" s="127"/>
      <c r="F41" s="127" t="s">
        <v>278</v>
      </c>
      <c r="G41" s="157" t="s">
        <v>279</v>
      </c>
    </row>
    <row r="42" customFormat="false" ht="12" hidden="false" customHeight="true" outlineLevel="0" collapsed="false">
      <c r="A42" s="164" t="s">
        <v>209</v>
      </c>
      <c r="B42" s="164"/>
      <c r="C42" s="164"/>
      <c r="D42" s="165" t="n">
        <f aca="false">SUM(D38:E41)</f>
        <v>0.0458333333333333</v>
      </c>
      <c r="E42" s="165"/>
      <c r="F42" s="166"/>
      <c r="G42" s="166"/>
    </row>
    <row r="43" customFormat="false" ht="12" hidden="false" customHeight="true" outlineLevel="0" collapsed="false">
      <c r="A43" s="167" t="s">
        <v>280</v>
      </c>
      <c r="B43" s="167"/>
      <c r="C43" s="167"/>
      <c r="D43" s="167"/>
      <c r="E43" s="167"/>
      <c r="F43" s="167"/>
      <c r="G43" s="167"/>
    </row>
    <row r="44" customFormat="false" ht="12" hidden="false" customHeight="true" outlineLevel="0" collapsed="false">
      <c r="A44" s="168" t="s">
        <v>281</v>
      </c>
      <c r="B44" s="168"/>
      <c r="C44" s="168"/>
      <c r="D44" s="168"/>
      <c r="E44" s="168"/>
      <c r="F44" s="168"/>
      <c r="G44" s="168"/>
    </row>
    <row r="45" customFormat="false" ht="12" hidden="false" customHeight="true" outlineLevel="0" collapsed="false">
      <c r="A45" s="168" t="s">
        <v>282</v>
      </c>
      <c r="B45" s="168"/>
      <c r="C45" s="168"/>
      <c r="D45" s="168"/>
      <c r="E45" s="168"/>
      <c r="F45" s="168"/>
      <c r="G45" s="168"/>
    </row>
    <row r="46" customFormat="false" ht="12" hidden="false" customHeight="true" outlineLevel="0" collapsed="false">
      <c r="A46" s="170" t="s">
        <v>283</v>
      </c>
      <c r="B46" s="170"/>
      <c r="C46" s="170"/>
      <c r="D46" s="170"/>
      <c r="E46" s="170"/>
      <c r="F46" s="170"/>
      <c r="G46" s="170"/>
    </row>
    <row r="47" customFormat="false" ht="12" hidden="false" customHeight="true" outlineLevel="0" collapsed="false">
      <c r="A47" s="171"/>
      <c r="B47" s="171"/>
      <c r="C47" s="171"/>
      <c r="D47" s="171"/>
      <c r="E47" s="171"/>
      <c r="F47" s="171"/>
      <c r="G47" s="171"/>
    </row>
    <row r="48" customFormat="false" ht="21.75" hidden="false" customHeight="true" outlineLevel="0" collapsed="false">
      <c r="A48" s="158" t="s">
        <v>210</v>
      </c>
      <c r="B48" s="158"/>
      <c r="C48" s="158"/>
      <c r="D48" s="158"/>
      <c r="E48" s="158"/>
      <c r="F48" s="154" t="s">
        <v>230</v>
      </c>
      <c r="G48" s="154" t="s">
        <v>231</v>
      </c>
    </row>
    <row r="49" customFormat="false" ht="12" hidden="false" customHeight="true" outlineLevel="0" collapsed="false">
      <c r="A49" s="155" t="s">
        <v>211</v>
      </c>
      <c r="B49" s="155"/>
      <c r="C49" s="155"/>
      <c r="D49" s="156" t="n">
        <f aca="false">D18*D29</f>
        <v>0.079374978609911</v>
      </c>
      <c r="E49" s="156"/>
      <c r="F49" s="156" t="s">
        <v>284</v>
      </c>
      <c r="G49" s="157" t="s">
        <v>285</v>
      </c>
    </row>
    <row r="50" customFormat="false" ht="12" hidden="false" customHeight="true" outlineLevel="0" collapsed="false">
      <c r="A50" s="158" t="s">
        <v>212</v>
      </c>
      <c r="B50" s="158"/>
      <c r="C50" s="158"/>
      <c r="D50" s="159" t="n">
        <f aca="false">SUM(D49:E49)</f>
        <v>0.079374978609911</v>
      </c>
      <c r="E50" s="159"/>
      <c r="F50" s="166"/>
      <c r="G50" s="166"/>
    </row>
    <row r="51" customFormat="false" ht="12" hidden="false" customHeight="true" outlineLevel="0" collapsed="false">
      <c r="A51" s="123"/>
      <c r="B51" s="123"/>
      <c r="C51" s="123"/>
      <c r="D51" s="123"/>
      <c r="E51" s="123"/>
      <c r="F51" s="166"/>
      <c r="G51" s="166"/>
    </row>
    <row r="52" customFormat="false" ht="21" hidden="false" customHeight="true" outlineLevel="0" collapsed="false">
      <c r="A52" s="153" t="s">
        <v>213</v>
      </c>
      <c r="B52" s="153"/>
      <c r="C52" s="153"/>
      <c r="D52" s="153"/>
      <c r="E52" s="153"/>
      <c r="F52" s="154" t="s">
        <v>230</v>
      </c>
      <c r="G52" s="154" t="s">
        <v>231</v>
      </c>
    </row>
    <row r="53" customFormat="false" ht="12" hidden="false" customHeight="true" outlineLevel="0" collapsed="false">
      <c r="A53" s="155" t="s">
        <v>286</v>
      </c>
      <c r="B53" s="155"/>
      <c r="C53" s="155"/>
      <c r="D53" s="127" t="n">
        <f aca="false">0.08*0.00417</f>
        <v>0.0003336</v>
      </c>
      <c r="E53" s="127"/>
      <c r="F53" s="172" t="s">
        <v>287</v>
      </c>
      <c r="G53" s="157" t="s">
        <v>288</v>
      </c>
    </row>
    <row r="54" customFormat="false" ht="27" hidden="false" customHeight="true" outlineLevel="0" collapsed="false">
      <c r="A54" s="155" t="s">
        <v>289</v>
      </c>
      <c r="B54" s="155"/>
      <c r="C54" s="155"/>
      <c r="D54" s="127" t="n">
        <f aca="false">0.08*0.0033</f>
        <v>0.000264</v>
      </c>
      <c r="E54" s="127"/>
      <c r="F54" s="127" t="s">
        <v>290</v>
      </c>
      <c r="G54" s="173" t="s">
        <v>291</v>
      </c>
    </row>
    <row r="55" customFormat="false" ht="12" hidden="false" customHeight="true" outlineLevel="0" collapsed="false">
      <c r="A55" s="164" t="s">
        <v>216</v>
      </c>
      <c r="B55" s="164"/>
      <c r="C55" s="164"/>
      <c r="D55" s="165" t="n">
        <f aca="false">SUM(D53:E54)</f>
        <v>0.0005976</v>
      </c>
      <c r="E55" s="165"/>
      <c r="F55" s="166"/>
      <c r="G55" s="166"/>
    </row>
    <row r="56" customFormat="false" ht="27.75" hidden="false" customHeight="true" outlineLevel="0" collapsed="false">
      <c r="A56" s="174" t="s">
        <v>292</v>
      </c>
      <c r="B56" s="174"/>
      <c r="C56" s="174"/>
      <c r="D56" s="174"/>
      <c r="E56" s="174"/>
      <c r="F56" s="174"/>
      <c r="G56" s="174"/>
    </row>
    <row r="57" customFormat="false" ht="12.8" hidden="false" customHeight="false" outlineLevel="0" collapsed="false">
      <c r="A57" s="171"/>
      <c r="B57" s="171"/>
      <c r="C57" s="171"/>
      <c r="D57" s="171"/>
      <c r="E57" s="171"/>
      <c r="F57" s="171"/>
      <c r="G57" s="171"/>
    </row>
    <row r="58" customFormat="false" ht="23.25" hidden="false" customHeight="true" outlineLevel="0" collapsed="false">
      <c r="A58" s="153" t="s">
        <v>217</v>
      </c>
      <c r="B58" s="153"/>
      <c r="C58" s="153"/>
      <c r="D58" s="153"/>
      <c r="E58" s="153"/>
      <c r="F58" s="154" t="s">
        <v>230</v>
      </c>
      <c r="G58" s="154" t="s">
        <v>231</v>
      </c>
    </row>
    <row r="59" customFormat="false" ht="87.75" hidden="false" customHeight="true" outlineLevel="0" collapsed="false">
      <c r="A59" s="126" t="s">
        <v>218</v>
      </c>
      <c r="B59" s="126"/>
      <c r="C59" s="126"/>
      <c r="D59" s="127" t="n">
        <f aca="false">0.378*(13/12)*(4/12)*0.02</f>
        <v>0.00273</v>
      </c>
      <c r="E59" s="127"/>
      <c r="F59" s="127" t="s">
        <v>293</v>
      </c>
      <c r="G59" s="175" t="s">
        <v>294</v>
      </c>
    </row>
    <row r="60" customFormat="false" ht="12" hidden="false" customHeight="true" outlineLevel="0" collapsed="false">
      <c r="A60" s="158" t="s">
        <v>219</v>
      </c>
      <c r="B60" s="158"/>
      <c r="C60" s="158"/>
      <c r="D60" s="130" t="n">
        <f aca="false">SUM(D59:E59)</f>
        <v>0.00273</v>
      </c>
      <c r="E60" s="130"/>
    </row>
    <row r="61" customFormat="false" ht="12" hidden="false" customHeight="true" outlineLevel="0" collapsed="false">
      <c r="A61" s="176"/>
      <c r="B61" s="176"/>
      <c r="C61" s="176"/>
      <c r="D61" s="176"/>
      <c r="E61" s="176"/>
    </row>
    <row r="62" customFormat="false" ht="12" hidden="false" customHeight="true" outlineLevel="0" collapsed="false">
      <c r="A62" s="158" t="s">
        <v>220</v>
      </c>
      <c r="B62" s="158"/>
      <c r="C62" s="158"/>
      <c r="D62" s="159" t="n">
        <f aca="false">D18+D29+D42+D50+D55+D60</f>
        <v>0.701373126765466</v>
      </c>
      <c r="E62" s="159"/>
    </row>
    <row r="63" customFormat="false" ht="13.5" hidden="false" customHeight="true" outlineLevel="0" collapsed="false">
      <c r="A63" s="177"/>
      <c r="B63" s="177"/>
      <c r="C63" s="177"/>
      <c r="D63" s="177"/>
      <c r="E63" s="177"/>
    </row>
  </sheetData>
  <mergeCells count="90">
    <mergeCell ref="A1:G1"/>
    <mergeCell ref="A2:G2"/>
    <mergeCell ref="A3:G3"/>
    <mergeCell ref="A4:G4"/>
    <mergeCell ref="A6:G8"/>
    <mergeCell ref="A9:G9"/>
    <mergeCell ref="A10:E10"/>
    <mergeCell ref="A11:C11"/>
    <mergeCell ref="D11:E11"/>
    <mergeCell ref="A12:C12"/>
    <mergeCell ref="D12:E12"/>
    <mergeCell ref="A13:C13"/>
    <mergeCell ref="D13:E13"/>
    <mergeCell ref="A14:C14"/>
    <mergeCell ref="D14:E14"/>
    <mergeCell ref="A15:C15"/>
    <mergeCell ref="D15:E15"/>
    <mergeCell ref="A16:C16"/>
    <mergeCell ref="D16:E16"/>
    <mergeCell ref="A17:C17"/>
    <mergeCell ref="D17:E17"/>
    <mergeCell ref="A18:C18"/>
    <mergeCell ref="D18:E18"/>
    <mergeCell ref="A19:G19"/>
    <mergeCell ref="A20:E20"/>
    <mergeCell ref="A21:C21"/>
    <mergeCell ref="D21:E21"/>
    <mergeCell ref="A22:C22"/>
    <mergeCell ref="D22:E22"/>
    <mergeCell ref="A23:C23"/>
    <mergeCell ref="D23:E23"/>
    <mergeCell ref="A24:C24"/>
    <mergeCell ref="D24:E2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30:G30"/>
    <mergeCell ref="A31:G31"/>
    <mergeCell ref="A32:G32"/>
    <mergeCell ref="A33:G33"/>
    <mergeCell ref="A34:G34"/>
    <mergeCell ref="A35:G35"/>
    <mergeCell ref="A36:G36"/>
    <mergeCell ref="A37:E37"/>
    <mergeCell ref="A38:C38"/>
    <mergeCell ref="D38:E38"/>
    <mergeCell ref="A39:C39"/>
    <mergeCell ref="D39:E39"/>
    <mergeCell ref="A40:C40"/>
    <mergeCell ref="D40:E40"/>
    <mergeCell ref="A41:C41"/>
    <mergeCell ref="D41:E41"/>
    <mergeCell ref="A42:C42"/>
    <mergeCell ref="D42:E42"/>
    <mergeCell ref="A43:G43"/>
    <mergeCell ref="A44:G44"/>
    <mergeCell ref="A45:G45"/>
    <mergeCell ref="A46:G46"/>
    <mergeCell ref="A47:G47"/>
    <mergeCell ref="A48:E48"/>
    <mergeCell ref="A49:C49"/>
    <mergeCell ref="D49:E49"/>
    <mergeCell ref="A50:C50"/>
    <mergeCell ref="D50:E50"/>
    <mergeCell ref="A51:E51"/>
    <mergeCell ref="A52:E52"/>
    <mergeCell ref="A53:C53"/>
    <mergeCell ref="D53:E53"/>
    <mergeCell ref="A54:C54"/>
    <mergeCell ref="D54:E54"/>
    <mergeCell ref="A55:C55"/>
    <mergeCell ref="D55:E55"/>
    <mergeCell ref="A56:G56"/>
    <mergeCell ref="A57:G57"/>
    <mergeCell ref="A58:E58"/>
    <mergeCell ref="A59:C59"/>
    <mergeCell ref="D59:E59"/>
    <mergeCell ref="A60:C60"/>
    <mergeCell ref="D60:E60"/>
    <mergeCell ref="A61:E61"/>
    <mergeCell ref="A62:C62"/>
    <mergeCell ref="D62:E62"/>
    <mergeCell ref="A63:E63"/>
  </mergeCells>
  <printOptions headings="false" gridLines="false" gridLinesSet="true" horizontalCentered="false" verticalCentered="false"/>
  <pageMargins left="0.7875" right="0.7875" top="0.390972222222222" bottom="0.315972222222222" header="0.511805555555555" footer="0.511805555555555"/>
  <pageSetup paperSize="9" scale="77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68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10" zoomScalePageLayoutView="100" workbookViewId="0">
      <selection pane="topLeft" activeCell="G168" activeCellId="0" sqref="G168"/>
    </sheetView>
  </sheetViews>
  <sheetFormatPr defaultColWidth="8.7578125" defaultRowHeight="13.8" zeroHeight="false" outlineLevelRow="0" outlineLevelCol="0"/>
  <cols>
    <col collapsed="false" customWidth="true" hidden="false" outlineLevel="0" max="1" min="1" style="0" width="5.57"/>
    <col collapsed="false" customWidth="true" hidden="false" outlineLevel="0" max="2" min="2" style="0" width="47.28"/>
    <col collapsed="false" customWidth="true" hidden="false" outlineLevel="0" max="3" min="3" style="0" width="15.88"/>
    <col collapsed="false" customWidth="true" hidden="false" outlineLevel="0" max="4" min="4" style="0" width="17.86"/>
    <col collapsed="false" customWidth="true" hidden="false" outlineLevel="0" max="5" min="5" style="0" width="15.88"/>
    <col collapsed="false" customWidth="true" hidden="false" outlineLevel="0" max="7" min="7" style="0" width="20.64"/>
  </cols>
  <sheetData>
    <row r="1" customFormat="false" ht="15" hidden="false" customHeight="false" outlineLevel="0" collapsed="false">
      <c r="A1" s="178" t="s">
        <v>295</v>
      </c>
      <c r="B1" s="178"/>
      <c r="C1" s="178"/>
      <c r="D1" s="178"/>
      <c r="E1" s="178"/>
    </row>
    <row r="2" customFormat="false" ht="15" hidden="false" customHeight="false" outlineLevel="0" collapsed="false">
      <c r="A2" s="179"/>
      <c r="B2" s="179"/>
      <c r="C2" s="179"/>
      <c r="D2" s="179"/>
      <c r="E2" s="179"/>
    </row>
    <row r="3" customFormat="false" ht="15.65" hidden="false" customHeight="true" outlineLevel="0" collapsed="false">
      <c r="A3" s="180" t="s">
        <v>296</v>
      </c>
      <c r="B3" s="180"/>
      <c r="C3" s="180"/>
      <c r="D3" s="180"/>
      <c r="E3" s="180"/>
    </row>
    <row r="4" customFormat="false" ht="15" hidden="false" customHeight="false" outlineLevel="0" collapsed="false">
      <c r="A4" s="179" t="s">
        <v>297</v>
      </c>
      <c r="B4" s="179"/>
      <c r="C4" s="179"/>
      <c r="D4" s="179"/>
      <c r="E4" s="179"/>
    </row>
    <row r="5" customFormat="false" ht="15" hidden="false" customHeight="false" outlineLevel="0" collapsed="false">
      <c r="A5" s="179"/>
      <c r="B5" s="179"/>
      <c r="C5" s="179"/>
      <c r="D5" s="179"/>
      <c r="E5" s="179"/>
    </row>
    <row r="6" customFormat="false" ht="13.8" hidden="false" customHeight="false" outlineLevel="0" collapsed="false">
      <c r="A6" s="181" t="s">
        <v>298</v>
      </c>
      <c r="B6" s="182" t="s">
        <v>299</v>
      </c>
      <c r="C6" s="182" t="s">
        <v>300</v>
      </c>
      <c r="D6" s="182" t="s">
        <v>301</v>
      </c>
      <c r="E6" s="182" t="s">
        <v>302</v>
      </c>
    </row>
    <row r="7" customFormat="false" ht="15" hidden="false" customHeight="false" outlineLevel="0" collapsed="false">
      <c r="A7" s="183" t="n">
        <v>1</v>
      </c>
      <c r="B7" s="184" t="s">
        <v>303</v>
      </c>
      <c r="C7" s="185" t="n">
        <v>185</v>
      </c>
      <c r="D7" s="186" t="n">
        <f aca="false">ROUND((C7+C8+C9+C10)/4,2)</f>
        <v>197.25</v>
      </c>
      <c r="E7" s="187" t="n">
        <v>58</v>
      </c>
    </row>
    <row r="8" customFormat="false" ht="15" hidden="false" customHeight="false" outlineLevel="0" collapsed="false">
      <c r="A8" s="183" t="n">
        <v>2</v>
      </c>
      <c r="B8" s="184" t="s">
        <v>304</v>
      </c>
      <c r="C8" s="185" t="n">
        <v>201</v>
      </c>
      <c r="D8" s="186"/>
      <c r="E8" s="187"/>
      <c r="G8" s="188" t="n">
        <f aca="false">E7*D7</f>
        <v>11440.5</v>
      </c>
    </row>
    <row r="9" customFormat="false" ht="15" hidden="false" customHeight="false" outlineLevel="0" collapsed="false">
      <c r="A9" s="183" t="n">
        <v>3</v>
      </c>
      <c r="B9" s="184" t="s">
        <v>305</v>
      </c>
      <c r="C9" s="185" t="n">
        <v>205</v>
      </c>
      <c r="D9" s="186"/>
      <c r="E9" s="187"/>
    </row>
    <row r="10" customFormat="false" ht="15" hidden="false" customHeight="false" outlineLevel="0" collapsed="false">
      <c r="A10" s="183" t="n">
        <v>4</v>
      </c>
      <c r="B10" s="184" t="s">
        <v>306</v>
      </c>
      <c r="C10" s="185" t="n">
        <v>198</v>
      </c>
      <c r="D10" s="186"/>
      <c r="E10" s="187"/>
    </row>
    <row r="11" customFormat="false" ht="15" hidden="false" customHeight="false" outlineLevel="0" collapsed="false">
      <c r="A11" s="179"/>
      <c r="B11" s="179"/>
      <c r="C11" s="179"/>
      <c r="D11" s="179"/>
      <c r="E11" s="179"/>
    </row>
    <row r="12" customFormat="false" ht="15" hidden="false" customHeight="false" outlineLevel="0" collapsed="false">
      <c r="A12" s="189" t="s">
        <v>307</v>
      </c>
      <c r="B12" s="179"/>
      <c r="C12" s="179"/>
      <c r="D12" s="179"/>
      <c r="E12" s="179"/>
    </row>
    <row r="13" customFormat="false" ht="15" hidden="false" customHeight="false" outlineLevel="0" collapsed="false">
      <c r="A13" s="190" t="s">
        <v>308</v>
      </c>
      <c r="B13" s="179"/>
      <c r="C13" s="179"/>
      <c r="D13" s="179"/>
      <c r="E13" s="179"/>
    </row>
    <row r="14" customFormat="false" ht="15" hidden="false" customHeight="false" outlineLevel="0" collapsed="false">
      <c r="A14" s="179"/>
      <c r="B14" s="179"/>
      <c r="C14" s="179"/>
      <c r="D14" s="179"/>
      <c r="E14" s="179"/>
    </row>
    <row r="15" customFormat="false" ht="13.8" hidden="false" customHeight="false" outlineLevel="0" collapsed="false">
      <c r="A15" s="181" t="s">
        <v>298</v>
      </c>
      <c r="B15" s="182" t="s">
        <v>299</v>
      </c>
      <c r="C15" s="182" t="s">
        <v>300</v>
      </c>
      <c r="D15" s="182" t="s">
        <v>301</v>
      </c>
      <c r="E15" s="182" t="s">
        <v>302</v>
      </c>
    </row>
    <row r="16" customFormat="false" ht="15" hidden="false" customHeight="false" outlineLevel="0" collapsed="false">
      <c r="A16" s="183" t="n">
        <v>1</v>
      </c>
      <c r="B16" s="184" t="s">
        <v>303</v>
      </c>
      <c r="C16" s="185" t="n">
        <v>29</v>
      </c>
      <c r="D16" s="186" t="n">
        <f aca="false">ROUND((C16+C17+C18+C19)/4,2)</f>
        <v>32.38</v>
      </c>
      <c r="E16" s="187" t="n">
        <v>58</v>
      </c>
    </row>
    <row r="17" customFormat="false" ht="15" hidden="false" customHeight="false" outlineLevel="0" collapsed="false">
      <c r="A17" s="183" t="n">
        <v>2</v>
      </c>
      <c r="B17" s="184" t="s">
        <v>304</v>
      </c>
      <c r="C17" s="185" t="n">
        <v>33.5</v>
      </c>
      <c r="D17" s="186"/>
      <c r="E17" s="187"/>
      <c r="G17" s="188"/>
    </row>
    <row r="18" customFormat="false" ht="15" hidden="false" customHeight="false" outlineLevel="0" collapsed="false">
      <c r="A18" s="183" t="n">
        <v>3</v>
      </c>
      <c r="B18" s="184" t="s">
        <v>305</v>
      </c>
      <c r="C18" s="185" t="n">
        <v>36</v>
      </c>
      <c r="D18" s="186"/>
      <c r="E18" s="187"/>
      <c r="G18" s="188" t="n">
        <f aca="false">E16*D16</f>
        <v>1878.04</v>
      </c>
    </row>
    <row r="19" customFormat="false" ht="15" hidden="false" customHeight="false" outlineLevel="0" collapsed="false">
      <c r="A19" s="183" t="n">
        <v>4</v>
      </c>
      <c r="B19" s="184" t="s">
        <v>306</v>
      </c>
      <c r="C19" s="185" t="n">
        <v>31</v>
      </c>
      <c r="D19" s="186"/>
      <c r="E19" s="187"/>
    </row>
    <row r="20" s="196" customFormat="true" ht="15" hidden="false" customHeight="false" outlineLevel="0" collapsed="false">
      <c r="A20" s="191"/>
      <c r="B20" s="192"/>
      <c r="C20" s="193"/>
      <c r="D20" s="194"/>
      <c r="E20" s="195"/>
    </row>
    <row r="21" customFormat="false" ht="15" hidden="false" customHeight="false" outlineLevel="0" collapsed="false">
      <c r="A21" s="197"/>
      <c r="B21" s="198"/>
      <c r="C21" s="193"/>
      <c r="D21" s="194"/>
      <c r="E21" s="195"/>
    </row>
    <row r="22" customFormat="false" ht="15" hidden="false" customHeight="false" outlineLevel="0" collapsed="false">
      <c r="A22" s="179"/>
      <c r="B22" s="179"/>
      <c r="C22" s="179"/>
      <c r="D22" s="179"/>
      <c r="E22" s="179"/>
    </row>
    <row r="23" customFormat="false" ht="15" hidden="false" customHeight="false" outlineLevel="0" collapsed="false">
      <c r="A23" s="199" t="s">
        <v>309</v>
      </c>
      <c r="B23" s="199"/>
      <c r="C23" s="199"/>
      <c r="D23" s="179"/>
      <c r="E23" s="179"/>
    </row>
    <row r="24" customFormat="false" ht="15" hidden="false" customHeight="false" outlineLevel="0" collapsed="false">
      <c r="A24" s="190" t="s">
        <v>308</v>
      </c>
      <c r="B24" s="179"/>
      <c r="C24" s="179"/>
      <c r="D24" s="179"/>
      <c r="E24" s="179"/>
    </row>
    <row r="25" customFormat="false" ht="15" hidden="false" customHeight="false" outlineLevel="0" collapsed="false">
      <c r="A25" s="179"/>
      <c r="B25" s="179"/>
      <c r="C25" s="179"/>
      <c r="D25" s="179"/>
      <c r="E25" s="179"/>
    </row>
    <row r="26" customFormat="false" ht="13.8" hidden="false" customHeight="false" outlineLevel="0" collapsed="false">
      <c r="A26" s="181" t="s">
        <v>298</v>
      </c>
      <c r="B26" s="182" t="s">
        <v>299</v>
      </c>
      <c r="C26" s="182" t="s">
        <v>300</v>
      </c>
      <c r="D26" s="182" t="s">
        <v>301</v>
      </c>
      <c r="E26" s="182" t="s">
        <v>302</v>
      </c>
    </row>
    <row r="27" customFormat="false" ht="15" hidden="false" customHeight="false" outlineLevel="0" collapsed="false">
      <c r="A27" s="183" t="n">
        <v>1</v>
      </c>
      <c r="B27" s="184" t="s">
        <v>303</v>
      </c>
      <c r="C27" s="185" t="n">
        <v>21</v>
      </c>
      <c r="D27" s="186" t="n">
        <f aca="false">ROUND((C27+C28+C29+C30)/4,2)</f>
        <v>20.78</v>
      </c>
      <c r="E27" s="187" t="n">
        <v>58</v>
      </c>
    </row>
    <row r="28" customFormat="false" ht="15" hidden="false" customHeight="false" outlineLevel="0" collapsed="false">
      <c r="A28" s="183" t="n">
        <v>2</v>
      </c>
      <c r="B28" s="184" t="s">
        <v>304</v>
      </c>
      <c r="C28" s="185" t="n">
        <v>18.3</v>
      </c>
      <c r="D28" s="186"/>
      <c r="E28" s="187"/>
      <c r="G28" s="188"/>
    </row>
    <row r="29" customFormat="false" ht="15" hidden="false" customHeight="false" outlineLevel="0" collapsed="false">
      <c r="A29" s="183" t="n">
        <v>3</v>
      </c>
      <c r="B29" s="184" t="s">
        <v>305</v>
      </c>
      <c r="C29" s="185" t="n">
        <v>24</v>
      </c>
      <c r="D29" s="186"/>
      <c r="E29" s="187"/>
      <c r="G29" s="188" t="n">
        <f aca="false">E27*D27</f>
        <v>1205.24</v>
      </c>
    </row>
    <row r="30" customFormat="false" ht="15" hidden="false" customHeight="false" outlineLevel="0" collapsed="false">
      <c r="A30" s="183" t="n">
        <v>4</v>
      </c>
      <c r="B30" s="184" t="s">
        <v>306</v>
      </c>
      <c r="C30" s="185" t="n">
        <v>19.8</v>
      </c>
      <c r="D30" s="186"/>
      <c r="E30" s="187"/>
    </row>
    <row r="31" customFormat="false" ht="15" hidden="false" customHeight="false" outlineLevel="0" collapsed="false">
      <c r="A31" s="179"/>
      <c r="B31" s="179"/>
      <c r="C31" s="179"/>
      <c r="D31" s="179"/>
      <c r="E31" s="179"/>
    </row>
    <row r="32" customFormat="false" ht="15" hidden="false" customHeight="false" outlineLevel="0" collapsed="false">
      <c r="A32" s="199" t="s">
        <v>310</v>
      </c>
      <c r="B32" s="199"/>
      <c r="C32" s="199"/>
      <c r="D32" s="179"/>
      <c r="E32" s="179"/>
    </row>
    <row r="33" customFormat="false" ht="15" hidden="false" customHeight="false" outlineLevel="0" collapsed="false">
      <c r="A33" s="190" t="s">
        <v>308</v>
      </c>
      <c r="B33" s="179"/>
      <c r="C33" s="179"/>
      <c r="D33" s="179"/>
      <c r="E33" s="179"/>
    </row>
    <row r="34" customFormat="false" ht="15" hidden="false" customHeight="false" outlineLevel="0" collapsed="false">
      <c r="A34" s="179"/>
      <c r="B34" s="179"/>
      <c r="C34" s="179"/>
      <c r="D34" s="179"/>
      <c r="E34" s="179"/>
    </row>
    <row r="35" customFormat="false" ht="13.8" hidden="false" customHeight="false" outlineLevel="0" collapsed="false">
      <c r="A35" s="181" t="s">
        <v>298</v>
      </c>
      <c r="B35" s="182" t="s">
        <v>299</v>
      </c>
      <c r="C35" s="182" t="s">
        <v>300</v>
      </c>
      <c r="D35" s="182" t="s">
        <v>301</v>
      </c>
      <c r="E35" s="182" t="s">
        <v>302</v>
      </c>
    </row>
    <row r="36" customFormat="false" ht="15" hidden="false" customHeight="false" outlineLevel="0" collapsed="false">
      <c r="A36" s="183" t="n">
        <v>1</v>
      </c>
      <c r="B36" s="184" t="s">
        <v>303</v>
      </c>
      <c r="C36" s="185" t="n">
        <v>235</v>
      </c>
      <c r="D36" s="186" t="n">
        <f aca="false">ROUND((C36+C37+C38+C39)/4,2)</f>
        <v>235.5</v>
      </c>
      <c r="E36" s="187" t="n">
        <v>10</v>
      </c>
    </row>
    <row r="37" customFormat="false" ht="15" hidden="false" customHeight="false" outlineLevel="0" collapsed="false">
      <c r="A37" s="183" t="n">
        <v>2</v>
      </c>
      <c r="B37" s="184" t="s">
        <v>304</v>
      </c>
      <c r="C37" s="185" t="n">
        <v>242</v>
      </c>
      <c r="D37" s="186"/>
      <c r="E37" s="187"/>
      <c r="G37" s="188"/>
    </row>
    <row r="38" customFormat="false" ht="15" hidden="false" customHeight="false" outlineLevel="0" collapsed="false">
      <c r="A38" s="183" t="n">
        <v>3</v>
      </c>
      <c r="B38" s="184" t="s">
        <v>305</v>
      </c>
      <c r="C38" s="185" t="n">
        <v>229</v>
      </c>
      <c r="D38" s="186"/>
      <c r="E38" s="187"/>
      <c r="G38" s="188" t="n">
        <f aca="false">E36*D36</f>
        <v>2355</v>
      </c>
    </row>
    <row r="39" customFormat="false" ht="15" hidden="false" customHeight="false" outlineLevel="0" collapsed="false">
      <c r="A39" s="183" t="n">
        <v>4</v>
      </c>
      <c r="B39" s="184" t="s">
        <v>306</v>
      </c>
      <c r="C39" s="185" t="n">
        <v>236</v>
      </c>
      <c r="D39" s="186"/>
      <c r="E39" s="187"/>
    </row>
    <row r="41" customFormat="false" ht="15" hidden="false" customHeight="false" outlineLevel="0" collapsed="false">
      <c r="A41" s="199" t="s">
        <v>311</v>
      </c>
      <c r="B41" s="199"/>
      <c r="C41" s="199"/>
      <c r="D41" s="179"/>
      <c r="E41" s="179"/>
    </row>
    <row r="42" customFormat="false" ht="15" hidden="false" customHeight="false" outlineLevel="0" collapsed="false">
      <c r="A42" s="190" t="s">
        <v>308</v>
      </c>
      <c r="B42" s="179"/>
      <c r="C42" s="179"/>
      <c r="D42" s="179"/>
      <c r="E42" s="179"/>
    </row>
    <row r="43" customFormat="false" ht="15" hidden="false" customHeight="false" outlineLevel="0" collapsed="false">
      <c r="A43" s="179"/>
      <c r="B43" s="179"/>
      <c r="C43" s="179"/>
      <c r="D43" s="179"/>
      <c r="E43" s="179"/>
    </row>
    <row r="44" customFormat="false" ht="13.8" hidden="false" customHeight="false" outlineLevel="0" collapsed="false">
      <c r="A44" s="181" t="s">
        <v>298</v>
      </c>
      <c r="B44" s="182" t="s">
        <v>299</v>
      </c>
      <c r="C44" s="182" t="s">
        <v>300</v>
      </c>
      <c r="D44" s="182" t="s">
        <v>301</v>
      </c>
      <c r="E44" s="182" t="s">
        <v>302</v>
      </c>
    </row>
    <row r="45" customFormat="false" ht="15" hidden="false" customHeight="false" outlineLevel="0" collapsed="false">
      <c r="A45" s="183" t="n">
        <v>1</v>
      </c>
      <c r="B45" s="184" t="s">
        <v>303</v>
      </c>
      <c r="C45" s="185" t="n">
        <v>249</v>
      </c>
      <c r="D45" s="186" t="n">
        <f aca="false">ROUND((C45+C46+C47+C48)/4,2)</f>
        <v>252.75</v>
      </c>
      <c r="E45" s="187" t="n">
        <v>10</v>
      </c>
    </row>
    <row r="46" customFormat="false" ht="15" hidden="false" customHeight="false" outlineLevel="0" collapsed="false">
      <c r="A46" s="183" t="n">
        <v>2</v>
      </c>
      <c r="B46" s="184" t="s">
        <v>304</v>
      </c>
      <c r="C46" s="185" t="n">
        <v>264</v>
      </c>
      <c r="D46" s="186"/>
      <c r="E46" s="187"/>
      <c r="G46" s="188"/>
    </row>
    <row r="47" customFormat="false" ht="15" hidden="false" customHeight="false" outlineLevel="0" collapsed="false">
      <c r="A47" s="183" t="n">
        <v>3</v>
      </c>
      <c r="B47" s="184" t="s">
        <v>305</v>
      </c>
      <c r="C47" s="185" t="n">
        <v>242</v>
      </c>
      <c r="D47" s="186"/>
      <c r="E47" s="187"/>
      <c r="G47" s="188" t="n">
        <f aca="false">E45*D45</f>
        <v>2527.5</v>
      </c>
    </row>
    <row r="48" customFormat="false" ht="15" hidden="false" customHeight="false" outlineLevel="0" collapsed="false">
      <c r="A48" s="183" t="n">
        <v>4</v>
      </c>
      <c r="B48" s="184" t="s">
        <v>306</v>
      </c>
      <c r="C48" s="185" t="n">
        <v>256</v>
      </c>
      <c r="D48" s="186"/>
      <c r="E48" s="187"/>
    </row>
    <row r="50" customFormat="false" ht="15" hidden="false" customHeight="false" outlineLevel="0" collapsed="false">
      <c r="A50" s="199" t="s">
        <v>312</v>
      </c>
      <c r="B50" s="199"/>
      <c r="C50" s="199"/>
      <c r="D50" s="179"/>
      <c r="E50" s="179"/>
    </row>
    <row r="51" customFormat="false" ht="15" hidden="false" customHeight="false" outlineLevel="0" collapsed="false">
      <c r="A51" s="190" t="s">
        <v>308</v>
      </c>
      <c r="B51" s="179"/>
      <c r="C51" s="179"/>
      <c r="D51" s="179"/>
      <c r="E51" s="179"/>
    </row>
    <row r="52" customFormat="false" ht="15" hidden="false" customHeight="false" outlineLevel="0" collapsed="false">
      <c r="A52" s="179"/>
      <c r="B52" s="179"/>
      <c r="C52" s="179"/>
      <c r="D52" s="179"/>
      <c r="E52" s="179"/>
    </row>
    <row r="53" customFormat="false" ht="13.8" hidden="false" customHeight="false" outlineLevel="0" collapsed="false">
      <c r="A53" s="181" t="s">
        <v>298</v>
      </c>
      <c r="B53" s="182" t="s">
        <v>299</v>
      </c>
      <c r="C53" s="182" t="s">
        <v>300</v>
      </c>
      <c r="D53" s="182" t="s">
        <v>301</v>
      </c>
      <c r="E53" s="182" t="s">
        <v>302</v>
      </c>
    </row>
    <row r="54" customFormat="false" ht="15" hidden="false" customHeight="false" outlineLevel="0" collapsed="false">
      <c r="A54" s="183" t="n">
        <v>1</v>
      </c>
      <c r="B54" s="184" t="s">
        <v>303</v>
      </c>
      <c r="C54" s="185" t="n">
        <v>289</v>
      </c>
      <c r="D54" s="186" t="n">
        <f aca="false">ROUND((C54+C55+C56+C57)/4,2)</f>
        <v>285.25</v>
      </c>
      <c r="E54" s="187" t="n">
        <v>6</v>
      </c>
    </row>
    <row r="55" customFormat="false" ht="15" hidden="false" customHeight="false" outlineLevel="0" collapsed="false">
      <c r="A55" s="183" t="n">
        <v>2</v>
      </c>
      <c r="B55" s="184" t="s">
        <v>304</v>
      </c>
      <c r="C55" s="185" t="n">
        <v>293</v>
      </c>
      <c r="D55" s="186"/>
      <c r="E55" s="187"/>
      <c r="G55" s="188"/>
    </row>
    <row r="56" customFormat="false" ht="15" hidden="false" customHeight="false" outlineLevel="0" collapsed="false">
      <c r="A56" s="183" t="n">
        <v>3</v>
      </c>
      <c r="B56" s="184" t="s">
        <v>305</v>
      </c>
      <c r="C56" s="185" t="n">
        <v>272</v>
      </c>
      <c r="D56" s="186"/>
      <c r="E56" s="187"/>
      <c r="G56" s="188" t="n">
        <f aca="false">E54*D54</f>
        <v>1711.5</v>
      </c>
    </row>
    <row r="57" customFormat="false" ht="15" hidden="false" customHeight="false" outlineLevel="0" collapsed="false">
      <c r="A57" s="183" t="n">
        <v>4</v>
      </c>
      <c r="B57" s="184" t="s">
        <v>306</v>
      </c>
      <c r="C57" s="185" t="n">
        <v>287</v>
      </c>
      <c r="D57" s="186"/>
      <c r="E57" s="187"/>
    </row>
    <row r="58" customFormat="false" ht="15" hidden="false" customHeight="false" outlineLevel="0" collapsed="false">
      <c r="A58" s="200"/>
      <c r="B58" s="201"/>
      <c r="C58" s="202"/>
      <c r="D58" s="203"/>
      <c r="E58" s="204"/>
    </row>
    <row r="60" customFormat="false" ht="15" hidden="false" customHeight="false" outlineLevel="0" collapsed="false">
      <c r="A60" s="199" t="s">
        <v>313</v>
      </c>
      <c r="B60" s="199"/>
      <c r="C60" s="199"/>
      <c r="D60" s="179"/>
      <c r="E60" s="179"/>
    </row>
    <row r="61" customFormat="false" ht="15" hidden="false" customHeight="false" outlineLevel="0" collapsed="false">
      <c r="A61" s="190" t="s">
        <v>308</v>
      </c>
      <c r="B61" s="179"/>
      <c r="C61" s="179"/>
      <c r="D61" s="179"/>
      <c r="E61" s="179"/>
    </row>
    <row r="62" customFormat="false" ht="15" hidden="false" customHeight="false" outlineLevel="0" collapsed="false">
      <c r="A62" s="179"/>
      <c r="B62" s="179"/>
      <c r="C62" s="179"/>
      <c r="D62" s="179"/>
      <c r="E62" s="179"/>
    </row>
    <row r="63" customFormat="false" ht="13.8" hidden="false" customHeight="false" outlineLevel="0" collapsed="false">
      <c r="A63" s="181" t="s">
        <v>298</v>
      </c>
      <c r="B63" s="182" t="s">
        <v>299</v>
      </c>
      <c r="C63" s="182" t="s">
        <v>300</v>
      </c>
      <c r="D63" s="182" t="s">
        <v>301</v>
      </c>
      <c r="E63" s="182" t="s">
        <v>302</v>
      </c>
    </row>
    <row r="64" customFormat="false" ht="15" hidden="false" customHeight="false" outlineLevel="0" collapsed="false">
      <c r="A64" s="183" t="n">
        <v>1</v>
      </c>
      <c r="B64" s="184" t="s">
        <v>303</v>
      </c>
      <c r="C64" s="185" t="n">
        <v>132</v>
      </c>
      <c r="D64" s="186" t="n">
        <f aca="false">ROUND((C64+C65+C66+C67)/4,2)</f>
        <v>125</v>
      </c>
      <c r="E64" s="187" t="n">
        <v>12</v>
      </c>
    </row>
    <row r="65" customFormat="false" ht="15" hidden="false" customHeight="false" outlineLevel="0" collapsed="false">
      <c r="A65" s="183" t="n">
        <v>2</v>
      </c>
      <c r="B65" s="184" t="s">
        <v>304</v>
      </c>
      <c r="C65" s="185" t="n">
        <v>125</v>
      </c>
      <c r="D65" s="186"/>
      <c r="E65" s="187"/>
      <c r="G65" s="188" t="n">
        <f aca="false">E64*D64</f>
        <v>1500</v>
      </c>
    </row>
    <row r="66" customFormat="false" ht="15" hidden="false" customHeight="false" outlineLevel="0" collapsed="false">
      <c r="A66" s="183" t="n">
        <v>3</v>
      </c>
      <c r="B66" s="184" t="s">
        <v>305</v>
      </c>
      <c r="C66" s="185" t="n">
        <v>122</v>
      </c>
      <c r="D66" s="186"/>
      <c r="E66" s="187"/>
    </row>
    <row r="67" customFormat="false" ht="15" hidden="false" customHeight="false" outlineLevel="0" collapsed="false">
      <c r="A67" s="183" t="n">
        <v>4</v>
      </c>
      <c r="B67" s="184" t="s">
        <v>306</v>
      </c>
      <c r="C67" s="185" t="n">
        <v>121</v>
      </c>
      <c r="D67" s="186"/>
      <c r="E67" s="187"/>
      <c r="F67" s="205"/>
    </row>
    <row r="68" s="196" customFormat="true" ht="15" hidden="false" customHeight="false" outlineLevel="0" collapsed="false">
      <c r="A68" s="191"/>
      <c r="B68" s="192"/>
      <c r="C68" s="193"/>
      <c r="D68" s="194"/>
      <c r="E68" s="195"/>
    </row>
    <row r="69" customFormat="false" ht="15" hidden="false" customHeight="false" outlineLevel="0" collapsed="false">
      <c r="A69" s="197"/>
      <c r="B69" s="198"/>
      <c r="C69" s="193"/>
      <c r="D69" s="194"/>
      <c r="E69" s="195"/>
    </row>
    <row r="71" customFormat="false" ht="29.85" hidden="false" customHeight="true" outlineLevel="0" collapsed="false">
      <c r="A71" s="180" t="s">
        <v>314</v>
      </c>
      <c r="B71" s="180"/>
      <c r="C71" s="180"/>
      <c r="D71" s="180"/>
      <c r="E71" s="180"/>
    </row>
    <row r="72" customFormat="false" ht="15" hidden="false" customHeight="false" outlineLevel="0" collapsed="false">
      <c r="A72" s="190" t="s">
        <v>308</v>
      </c>
      <c r="B72" s="179"/>
      <c r="C72" s="179"/>
      <c r="D72" s="179"/>
      <c r="E72" s="179"/>
    </row>
    <row r="73" customFormat="false" ht="15" hidden="false" customHeight="false" outlineLevel="0" collapsed="false">
      <c r="A73" s="179"/>
      <c r="B73" s="179"/>
      <c r="C73" s="179"/>
      <c r="D73" s="179"/>
      <c r="E73" s="179"/>
    </row>
    <row r="74" customFormat="false" ht="13.8" hidden="false" customHeight="false" outlineLevel="0" collapsed="false">
      <c r="A74" s="181" t="s">
        <v>298</v>
      </c>
      <c r="B74" s="182" t="s">
        <v>299</v>
      </c>
      <c r="C74" s="182" t="s">
        <v>300</v>
      </c>
      <c r="D74" s="182" t="s">
        <v>301</v>
      </c>
      <c r="E74" s="182" t="s">
        <v>302</v>
      </c>
    </row>
    <row r="75" customFormat="false" ht="15" hidden="false" customHeight="false" outlineLevel="0" collapsed="false">
      <c r="A75" s="183" t="n">
        <v>1</v>
      </c>
      <c r="B75" s="184" t="s">
        <v>303</v>
      </c>
      <c r="C75" s="185" t="n">
        <v>236</v>
      </c>
      <c r="D75" s="186" t="n">
        <f aca="false">ROUND((C75+C76+C77+C78)/4,2)</f>
        <v>246</v>
      </c>
      <c r="E75" s="187" t="n">
        <v>58</v>
      </c>
      <c r="F75" s="205"/>
    </row>
    <row r="76" customFormat="false" ht="15" hidden="false" customHeight="false" outlineLevel="0" collapsed="false">
      <c r="A76" s="183" t="n">
        <v>2</v>
      </c>
      <c r="B76" s="184" t="s">
        <v>304</v>
      </c>
      <c r="C76" s="185" t="n">
        <v>285</v>
      </c>
      <c r="D76" s="186"/>
      <c r="E76" s="187"/>
      <c r="F76" s="205"/>
    </row>
    <row r="77" customFormat="false" ht="15" hidden="false" customHeight="false" outlineLevel="0" collapsed="false">
      <c r="A77" s="183" t="n">
        <v>3</v>
      </c>
      <c r="B77" s="184" t="s">
        <v>305</v>
      </c>
      <c r="C77" s="185" t="n">
        <v>220</v>
      </c>
      <c r="D77" s="186"/>
      <c r="E77" s="187"/>
      <c r="G77" s="188" t="n">
        <f aca="false">E75*D75</f>
        <v>14268</v>
      </c>
    </row>
    <row r="78" customFormat="false" ht="15" hidden="false" customHeight="false" outlineLevel="0" collapsed="false">
      <c r="A78" s="183" t="n">
        <v>4</v>
      </c>
      <c r="B78" s="184" t="s">
        <v>306</v>
      </c>
      <c r="C78" s="185" t="n">
        <v>243</v>
      </c>
      <c r="D78" s="186"/>
      <c r="E78" s="187"/>
    </row>
    <row r="80" customFormat="false" ht="15" hidden="false" customHeight="false" outlineLevel="0" collapsed="false">
      <c r="A80" s="199" t="s">
        <v>315</v>
      </c>
      <c r="B80" s="199"/>
      <c r="C80" s="199"/>
      <c r="D80" s="179"/>
      <c r="E80" s="179"/>
    </row>
    <row r="81" customFormat="false" ht="15" hidden="false" customHeight="false" outlineLevel="0" collapsed="false">
      <c r="A81" s="190" t="s">
        <v>308</v>
      </c>
      <c r="B81" s="179"/>
      <c r="C81" s="179"/>
      <c r="D81" s="179"/>
      <c r="E81" s="179"/>
    </row>
    <row r="82" customFormat="false" ht="15" hidden="false" customHeight="false" outlineLevel="0" collapsed="false">
      <c r="A82" s="179"/>
      <c r="B82" s="179"/>
      <c r="C82" s="179"/>
      <c r="D82" s="179"/>
      <c r="E82" s="179"/>
    </row>
    <row r="83" customFormat="false" ht="13.8" hidden="false" customHeight="false" outlineLevel="0" collapsed="false">
      <c r="A83" s="181" t="s">
        <v>298</v>
      </c>
      <c r="B83" s="182" t="s">
        <v>299</v>
      </c>
      <c r="C83" s="182" t="s">
        <v>300</v>
      </c>
      <c r="D83" s="182" t="s">
        <v>301</v>
      </c>
      <c r="E83" s="182" t="s">
        <v>302</v>
      </c>
      <c r="F83" s="205"/>
    </row>
    <row r="84" customFormat="false" ht="15" hidden="false" customHeight="false" outlineLevel="0" collapsed="false">
      <c r="A84" s="183" t="n">
        <v>1</v>
      </c>
      <c r="B84" s="184" t="s">
        <v>303</v>
      </c>
      <c r="C84" s="185" t="n">
        <v>16.3</v>
      </c>
      <c r="D84" s="186" t="n">
        <f aca="false">ROUND((C84+C85+C86+C87)/4,2)</f>
        <v>16.3</v>
      </c>
      <c r="E84" s="187" t="n">
        <v>58</v>
      </c>
    </row>
    <row r="85" customFormat="false" ht="15" hidden="false" customHeight="false" outlineLevel="0" collapsed="false">
      <c r="A85" s="183" t="n">
        <v>2</v>
      </c>
      <c r="B85" s="184" t="s">
        <v>304</v>
      </c>
      <c r="C85" s="185" t="n">
        <v>17.8</v>
      </c>
      <c r="D85" s="186"/>
      <c r="E85" s="187"/>
      <c r="G85" s="188"/>
    </row>
    <row r="86" customFormat="false" ht="15" hidden="false" customHeight="false" outlineLevel="0" collapsed="false">
      <c r="A86" s="183" t="n">
        <v>3</v>
      </c>
      <c r="B86" s="184" t="s">
        <v>305</v>
      </c>
      <c r="C86" s="185" t="n">
        <v>15</v>
      </c>
      <c r="D86" s="186"/>
      <c r="E86" s="187"/>
      <c r="G86" s="188" t="n">
        <f aca="false">E84*D84</f>
        <v>945.4</v>
      </c>
    </row>
    <row r="87" customFormat="false" ht="15" hidden="false" customHeight="false" outlineLevel="0" collapsed="false">
      <c r="A87" s="183" t="n">
        <v>4</v>
      </c>
      <c r="B87" s="184" t="s">
        <v>306</v>
      </c>
      <c r="C87" s="185" t="n">
        <v>16.1</v>
      </c>
      <c r="D87" s="186"/>
      <c r="E87" s="187"/>
    </row>
    <row r="88" s="196" customFormat="true" ht="15" hidden="false" customHeight="false" outlineLevel="0" collapsed="false">
      <c r="A88" s="191"/>
      <c r="B88" s="192"/>
      <c r="C88" s="193"/>
      <c r="D88" s="194"/>
      <c r="E88" s="195"/>
    </row>
    <row r="89" customFormat="false" ht="15" hidden="false" customHeight="false" outlineLevel="0" collapsed="false">
      <c r="A89" s="197"/>
      <c r="B89" s="198"/>
      <c r="C89" s="193"/>
      <c r="D89" s="194"/>
      <c r="E89" s="195"/>
    </row>
    <row r="90" customFormat="false" ht="13.8" hidden="false" customHeight="false" outlineLevel="0" collapsed="false">
      <c r="C90" s="205"/>
    </row>
    <row r="91" customFormat="false" ht="15" hidden="false" customHeight="false" outlineLevel="0" collapsed="false">
      <c r="A91" s="199" t="s">
        <v>316</v>
      </c>
      <c r="B91" s="199"/>
      <c r="C91" s="199"/>
      <c r="D91" s="179"/>
      <c r="E91" s="179"/>
    </row>
    <row r="92" customFormat="false" ht="15" hidden="false" customHeight="false" outlineLevel="0" collapsed="false">
      <c r="A92" s="190" t="s">
        <v>308</v>
      </c>
      <c r="B92" s="179"/>
      <c r="C92" s="179"/>
      <c r="D92" s="179"/>
      <c r="E92" s="179"/>
    </row>
    <row r="93" customFormat="false" ht="15" hidden="false" customHeight="false" outlineLevel="0" collapsed="false">
      <c r="A93" s="179"/>
      <c r="B93" s="179"/>
      <c r="C93" s="179"/>
      <c r="D93" s="179"/>
      <c r="E93" s="179"/>
    </row>
    <row r="94" customFormat="false" ht="13.8" hidden="false" customHeight="false" outlineLevel="0" collapsed="false">
      <c r="A94" s="181" t="s">
        <v>298</v>
      </c>
      <c r="B94" s="182" t="s">
        <v>299</v>
      </c>
      <c r="C94" s="182" t="s">
        <v>300</v>
      </c>
      <c r="D94" s="182" t="s">
        <v>301</v>
      </c>
      <c r="E94" s="182" t="s">
        <v>302</v>
      </c>
    </row>
    <row r="95" customFormat="false" ht="15" hidden="false" customHeight="false" outlineLevel="0" collapsed="false">
      <c r="A95" s="183" t="n">
        <v>1</v>
      </c>
      <c r="B95" s="184" t="s">
        <v>303</v>
      </c>
      <c r="C95" s="185" t="n">
        <v>37</v>
      </c>
      <c r="D95" s="186" t="n">
        <f aca="false">ROUND((C95+C96+C97+C98)/4,2)</f>
        <v>35.53</v>
      </c>
      <c r="E95" s="187" t="n">
        <v>70</v>
      </c>
    </row>
    <row r="96" customFormat="false" ht="15" hidden="false" customHeight="false" outlineLevel="0" collapsed="false">
      <c r="A96" s="183" t="n">
        <v>2</v>
      </c>
      <c r="B96" s="184" t="s">
        <v>304</v>
      </c>
      <c r="C96" s="185" t="n">
        <v>37.6</v>
      </c>
      <c r="D96" s="186"/>
      <c r="E96" s="187"/>
    </row>
    <row r="97" customFormat="false" ht="15" hidden="false" customHeight="false" outlineLevel="0" collapsed="false">
      <c r="A97" s="183" t="n">
        <v>3</v>
      </c>
      <c r="B97" s="184" t="s">
        <v>305</v>
      </c>
      <c r="C97" s="185" t="n">
        <v>33</v>
      </c>
      <c r="D97" s="186"/>
      <c r="E97" s="187"/>
      <c r="F97" s="205"/>
      <c r="G97" s="188" t="n">
        <f aca="false">E95*D95</f>
        <v>2487.1</v>
      </c>
    </row>
    <row r="98" customFormat="false" ht="15" hidden="false" customHeight="false" outlineLevel="0" collapsed="false">
      <c r="A98" s="183" t="n">
        <v>4</v>
      </c>
      <c r="B98" s="184" t="s">
        <v>306</v>
      </c>
      <c r="C98" s="185" t="n">
        <v>34.5</v>
      </c>
      <c r="D98" s="186"/>
      <c r="E98" s="187"/>
    </row>
    <row r="100" customFormat="false" ht="15" hidden="false" customHeight="false" outlineLevel="0" collapsed="false">
      <c r="A100" s="199" t="s">
        <v>317</v>
      </c>
      <c r="B100" s="199"/>
      <c r="C100" s="199"/>
      <c r="D100" s="179"/>
      <c r="E100" s="179"/>
    </row>
    <row r="101" customFormat="false" ht="15" hidden="false" customHeight="false" outlineLevel="0" collapsed="false">
      <c r="A101" s="190" t="s">
        <v>308</v>
      </c>
      <c r="B101" s="179"/>
      <c r="C101" s="179"/>
      <c r="D101" s="179"/>
      <c r="E101" s="179"/>
    </row>
    <row r="102" customFormat="false" ht="15" hidden="false" customHeight="false" outlineLevel="0" collapsed="false">
      <c r="A102" s="179"/>
      <c r="B102" s="179"/>
      <c r="C102" s="179"/>
      <c r="D102" s="179"/>
      <c r="E102" s="179"/>
    </row>
    <row r="103" customFormat="false" ht="13.8" hidden="false" customHeight="false" outlineLevel="0" collapsed="false">
      <c r="A103" s="181" t="s">
        <v>298</v>
      </c>
      <c r="B103" s="182" t="s">
        <v>299</v>
      </c>
      <c r="C103" s="182" t="s">
        <v>300</v>
      </c>
      <c r="D103" s="182" t="s">
        <v>301</v>
      </c>
      <c r="E103" s="182" t="s">
        <v>302</v>
      </c>
    </row>
    <row r="104" customFormat="false" ht="15" hidden="false" customHeight="false" outlineLevel="0" collapsed="false">
      <c r="A104" s="183" t="n">
        <v>1</v>
      </c>
      <c r="B104" s="184" t="s">
        <v>303</v>
      </c>
      <c r="C104" s="185" t="n">
        <v>18</v>
      </c>
      <c r="D104" s="186" t="n">
        <f aca="false">ROUND((C104+C105+C106+C107)/4,2)</f>
        <v>20.83</v>
      </c>
      <c r="E104" s="187" t="n">
        <v>116</v>
      </c>
    </row>
    <row r="105" customFormat="false" ht="15" hidden="false" customHeight="false" outlineLevel="0" collapsed="false">
      <c r="A105" s="183" t="n">
        <v>2</v>
      </c>
      <c r="B105" s="184" t="s">
        <v>304</v>
      </c>
      <c r="C105" s="185" t="n">
        <v>25.3</v>
      </c>
      <c r="D105" s="186"/>
      <c r="E105" s="187"/>
      <c r="G105" s="188"/>
    </row>
    <row r="106" customFormat="false" ht="15" hidden="false" customHeight="false" outlineLevel="0" collapsed="false">
      <c r="A106" s="183" t="n">
        <v>3</v>
      </c>
      <c r="B106" s="184" t="s">
        <v>305</v>
      </c>
      <c r="C106" s="185" t="n">
        <v>16</v>
      </c>
      <c r="D106" s="186"/>
      <c r="E106" s="187"/>
      <c r="G106" s="188" t="n">
        <f aca="false">E104*D104</f>
        <v>2416.28</v>
      </c>
    </row>
    <row r="107" customFormat="false" ht="15" hidden="false" customHeight="false" outlineLevel="0" collapsed="false">
      <c r="A107" s="183" t="n">
        <v>4</v>
      </c>
      <c r="B107" s="184" t="s">
        <v>306</v>
      </c>
      <c r="C107" s="185" t="n">
        <v>24</v>
      </c>
      <c r="D107" s="186"/>
      <c r="E107" s="187"/>
      <c r="F107" s="205"/>
    </row>
    <row r="109" customFormat="false" ht="15" hidden="false" customHeight="false" outlineLevel="0" collapsed="false">
      <c r="A109" s="189" t="s">
        <v>318</v>
      </c>
      <c r="B109" s="179"/>
      <c r="C109" s="179"/>
      <c r="D109" s="179"/>
      <c r="E109" s="179"/>
    </row>
    <row r="110" customFormat="false" ht="15" hidden="false" customHeight="false" outlineLevel="0" collapsed="false">
      <c r="A110" s="190" t="s">
        <v>308</v>
      </c>
      <c r="B110" s="179"/>
      <c r="C110" s="179"/>
      <c r="D110" s="179"/>
      <c r="E110" s="179"/>
    </row>
    <row r="111" customFormat="false" ht="15" hidden="false" customHeight="false" outlineLevel="0" collapsed="false">
      <c r="A111" s="179"/>
      <c r="B111" s="179"/>
      <c r="C111" s="179"/>
      <c r="D111" s="179"/>
      <c r="E111" s="179"/>
    </row>
    <row r="112" customFormat="false" ht="13.8" hidden="false" customHeight="false" outlineLevel="0" collapsed="false">
      <c r="A112" s="181" t="s">
        <v>298</v>
      </c>
      <c r="B112" s="182" t="s">
        <v>299</v>
      </c>
      <c r="C112" s="182" t="s">
        <v>300</v>
      </c>
      <c r="D112" s="182" t="s">
        <v>301</v>
      </c>
      <c r="E112" s="182" t="s">
        <v>302</v>
      </c>
    </row>
    <row r="113" customFormat="false" ht="15" hidden="false" customHeight="false" outlineLevel="0" collapsed="false">
      <c r="A113" s="183" t="n">
        <v>1</v>
      </c>
      <c r="B113" s="184" t="s">
        <v>303</v>
      </c>
      <c r="C113" s="185" t="n">
        <v>109</v>
      </c>
      <c r="D113" s="186" t="n">
        <f aca="false">ROUND((C113+C114+C115+C116)/4,2)</f>
        <v>110.8</v>
      </c>
      <c r="E113" s="187" t="n">
        <v>20</v>
      </c>
    </row>
    <row r="114" customFormat="false" ht="15" hidden="false" customHeight="false" outlineLevel="0" collapsed="false">
      <c r="A114" s="183" t="n">
        <v>2</v>
      </c>
      <c r="B114" s="184" t="s">
        <v>304</v>
      </c>
      <c r="C114" s="185" t="n">
        <v>116.2</v>
      </c>
      <c r="D114" s="186"/>
      <c r="E114" s="187"/>
    </row>
    <row r="115" customFormat="false" ht="15" hidden="false" customHeight="false" outlineLevel="0" collapsed="false">
      <c r="A115" s="183" t="n">
        <v>3</v>
      </c>
      <c r="B115" s="184" t="s">
        <v>305</v>
      </c>
      <c r="C115" s="185" t="n">
        <v>104</v>
      </c>
      <c r="D115" s="186"/>
      <c r="E115" s="187"/>
      <c r="G115" s="188" t="n">
        <f aca="false">E113*D113</f>
        <v>2216</v>
      </c>
    </row>
    <row r="116" customFormat="false" ht="15" hidden="false" customHeight="false" outlineLevel="0" collapsed="false">
      <c r="A116" s="183" t="n">
        <v>4</v>
      </c>
      <c r="B116" s="184" t="s">
        <v>306</v>
      </c>
      <c r="C116" s="185" t="n">
        <v>114</v>
      </c>
      <c r="D116" s="186"/>
      <c r="E116" s="187"/>
    </row>
    <row r="117" customFormat="false" ht="15" hidden="false" customHeight="false" outlineLevel="0" collapsed="false">
      <c r="A117" s="200"/>
      <c r="B117" s="201"/>
      <c r="C117" s="202"/>
      <c r="D117" s="203"/>
      <c r="E117" s="204"/>
    </row>
    <row r="119" customFormat="false" ht="15" hidden="false" customHeight="false" outlineLevel="0" collapsed="false">
      <c r="A119" s="189" t="s">
        <v>319</v>
      </c>
      <c r="B119" s="179"/>
      <c r="C119" s="179"/>
      <c r="D119" s="179"/>
      <c r="E119" s="179"/>
    </row>
    <row r="120" customFormat="false" ht="15" hidden="false" customHeight="false" outlineLevel="0" collapsed="false">
      <c r="A120" s="190" t="s">
        <v>308</v>
      </c>
      <c r="B120" s="179"/>
      <c r="C120" s="179"/>
      <c r="D120" s="179"/>
      <c r="E120" s="179"/>
    </row>
    <row r="121" customFormat="false" ht="15" hidden="false" customHeight="false" outlineLevel="0" collapsed="false">
      <c r="A121" s="179"/>
      <c r="B121" s="179"/>
      <c r="C121" s="179"/>
      <c r="D121" s="179"/>
      <c r="E121" s="179"/>
    </row>
    <row r="122" customFormat="false" ht="13.8" hidden="false" customHeight="false" outlineLevel="0" collapsed="false">
      <c r="A122" s="181" t="s">
        <v>298</v>
      </c>
      <c r="B122" s="182" t="s">
        <v>299</v>
      </c>
      <c r="C122" s="182" t="s">
        <v>300</v>
      </c>
      <c r="D122" s="182" t="s">
        <v>301</v>
      </c>
      <c r="E122" s="182" t="s">
        <v>302</v>
      </c>
    </row>
    <row r="123" customFormat="false" ht="15" hidden="false" customHeight="false" outlineLevel="0" collapsed="false">
      <c r="A123" s="183" t="n">
        <v>1</v>
      </c>
      <c r="B123" s="184" t="s">
        <v>303</v>
      </c>
      <c r="C123" s="185" t="n">
        <v>1085</v>
      </c>
      <c r="D123" s="186" t="n">
        <f aca="false">ROUND((C123+C124+C125+C126)/4,2)</f>
        <v>1093</v>
      </c>
      <c r="E123" s="187" t="n">
        <v>4</v>
      </c>
    </row>
    <row r="124" customFormat="false" ht="15" hidden="false" customHeight="false" outlineLevel="0" collapsed="false">
      <c r="A124" s="183" t="n">
        <v>2</v>
      </c>
      <c r="B124" s="184" t="s">
        <v>304</v>
      </c>
      <c r="C124" s="185" t="n">
        <v>1187</v>
      </c>
      <c r="D124" s="186"/>
      <c r="E124" s="187"/>
      <c r="G124" s="188"/>
    </row>
    <row r="125" customFormat="false" ht="15" hidden="false" customHeight="false" outlineLevel="0" collapsed="false">
      <c r="A125" s="183" t="n">
        <v>3</v>
      </c>
      <c r="B125" s="184" t="s">
        <v>305</v>
      </c>
      <c r="C125" s="185" t="n">
        <v>899</v>
      </c>
      <c r="D125" s="186"/>
      <c r="E125" s="187"/>
      <c r="G125" s="188" t="n">
        <f aca="false">E123*D123</f>
        <v>4372</v>
      </c>
    </row>
    <row r="126" customFormat="false" ht="15" hidden="false" customHeight="false" outlineLevel="0" collapsed="false">
      <c r="A126" s="183" t="n">
        <v>4</v>
      </c>
      <c r="B126" s="184" t="s">
        <v>306</v>
      </c>
      <c r="C126" s="185" t="n">
        <v>1201</v>
      </c>
      <c r="D126" s="186"/>
      <c r="E126" s="187"/>
    </row>
    <row r="129" customFormat="false" ht="15" hidden="false" customHeight="false" outlineLevel="0" collapsed="false">
      <c r="A129" s="189" t="s">
        <v>320</v>
      </c>
      <c r="B129" s="179"/>
      <c r="C129" s="179"/>
      <c r="D129" s="179"/>
      <c r="E129" s="179"/>
    </row>
    <row r="130" customFormat="false" ht="15" hidden="false" customHeight="false" outlineLevel="0" collapsed="false">
      <c r="A130" s="190" t="s">
        <v>308</v>
      </c>
      <c r="B130" s="179"/>
      <c r="C130" s="179"/>
      <c r="D130" s="179"/>
      <c r="E130" s="179"/>
    </row>
    <row r="131" customFormat="false" ht="15" hidden="false" customHeight="false" outlineLevel="0" collapsed="false">
      <c r="A131" s="179"/>
      <c r="B131" s="179"/>
      <c r="C131" s="179"/>
      <c r="D131" s="179"/>
      <c r="E131" s="179"/>
    </row>
    <row r="132" customFormat="false" ht="13.8" hidden="false" customHeight="false" outlineLevel="0" collapsed="false">
      <c r="A132" s="181" t="s">
        <v>298</v>
      </c>
      <c r="B132" s="182" t="s">
        <v>299</v>
      </c>
      <c r="C132" s="182" t="s">
        <v>300</v>
      </c>
      <c r="D132" s="182" t="s">
        <v>301</v>
      </c>
      <c r="E132" s="182" t="s">
        <v>302</v>
      </c>
    </row>
    <row r="133" customFormat="false" ht="15" hidden="false" customHeight="false" outlineLevel="0" collapsed="false">
      <c r="A133" s="183" t="n">
        <v>1</v>
      </c>
      <c r="B133" s="184" t="s">
        <v>303</v>
      </c>
      <c r="C133" s="185" t="n">
        <v>601</v>
      </c>
      <c r="D133" s="186" t="n">
        <f aca="false">ROUND((C133+C134+C135+C136)/4,2)</f>
        <v>602</v>
      </c>
      <c r="E133" s="187" t="n">
        <v>10</v>
      </c>
    </row>
    <row r="134" customFormat="false" ht="15" hidden="false" customHeight="false" outlineLevel="0" collapsed="false">
      <c r="A134" s="183" t="n">
        <v>2</v>
      </c>
      <c r="B134" s="184" t="s">
        <v>304</v>
      </c>
      <c r="C134" s="185" t="n">
        <v>598</v>
      </c>
      <c r="D134" s="186"/>
      <c r="E134" s="187"/>
      <c r="G134" s="188"/>
    </row>
    <row r="135" customFormat="false" ht="15" hidden="false" customHeight="false" outlineLevel="0" collapsed="false">
      <c r="A135" s="183" t="n">
        <v>3</v>
      </c>
      <c r="B135" s="184" t="s">
        <v>305</v>
      </c>
      <c r="C135" s="185" t="n">
        <v>587</v>
      </c>
      <c r="D135" s="186"/>
      <c r="E135" s="187"/>
      <c r="G135" s="188" t="n">
        <f aca="false">E133*D133</f>
        <v>6020</v>
      </c>
    </row>
    <row r="136" customFormat="false" ht="15" hidden="false" customHeight="false" outlineLevel="0" collapsed="false">
      <c r="A136" s="183" t="n">
        <v>4</v>
      </c>
      <c r="B136" s="184" t="s">
        <v>306</v>
      </c>
      <c r="C136" s="185" t="n">
        <v>622</v>
      </c>
      <c r="D136" s="186"/>
      <c r="E136" s="187"/>
    </row>
    <row r="139" customFormat="false" ht="15" hidden="false" customHeight="false" outlineLevel="0" collapsed="false">
      <c r="A139" s="189" t="s">
        <v>321</v>
      </c>
      <c r="B139" s="179"/>
      <c r="C139" s="179"/>
      <c r="D139" s="179"/>
      <c r="E139" s="179"/>
    </row>
    <row r="140" customFormat="false" ht="15" hidden="false" customHeight="false" outlineLevel="0" collapsed="false">
      <c r="A140" s="190" t="s">
        <v>308</v>
      </c>
      <c r="B140" s="179"/>
      <c r="C140" s="179"/>
      <c r="D140" s="179"/>
      <c r="E140" s="179"/>
    </row>
    <row r="141" customFormat="false" ht="15" hidden="false" customHeight="false" outlineLevel="0" collapsed="false">
      <c r="A141" s="179"/>
      <c r="B141" s="179"/>
      <c r="C141" s="179"/>
      <c r="D141" s="179"/>
      <c r="E141" s="179"/>
    </row>
    <row r="142" customFormat="false" ht="13.8" hidden="false" customHeight="false" outlineLevel="0" collapsed="false">
      <c r="A142" s="181" t="s">
        <v>298</v>
      </c>
      <c r="B142" s="182" t="s">
        <v>299</v>
      </c>
      <c r="C142" s="182" t="s">
        <v>300</v>
      </c>
      <c r="D142" s="182" t="s">
        <v>301</v>
      </c>
      <c r="E142" s="182" t="s">
        <v>302</v>
      </c>
    </row>
    <row r="143" customFormat="false" ht="15" hidden="false" customHeight="false" outlineLevel="0" collapsed="false">
      <c r="A143" s="183" t="n">
        <v>1</v>
      </c>
      <c r="B143" s="184" t="s">
        <v>303</v>
      </c>
      <c r="C143" s="185" t="n">
        <v>142</v>
      </c>
      <c r="D143" s="186" t="n">
        <f aca="false">ROUND((C143+C144+C145+C146)/4,2)</f>
        <v>143.3</v>
      </c>
      <c r="E143" s="187" t="n">
        <v>30</v>
      </c>
    </row>
    <row r="144" customFormat="false" ht="15" hidden="false" customHeight="false" outlineLevel="0" collapsed="false">
      <c r="A144" s="183" t="n">
        <v>2</v>
      </c>
      <c r="B144" s="184" t="s">
        <v>304</v>
      </c>
      <c r="C144" s="185" t="n">
        <v>149</v>
      </c>
      <c r="D144" s="186"/>
      <c r="E144" s="187"/>
    </row>
    <row r="145" customFormat="false" ht="15" hidden="false" customHeight="false" outlineLevel="0" collapsed="false">
      <c r="A145" s="183" t="n">
        <v>3</v>
      </c>
      <c r="B145" s="184" t="s">
        <v>305</v>
      </c>
      <c r="C145" s="185" t="n">
        <v>136</v>
      </c>
      <c r="D145" s="186"/>
      <c r="E145" s="187"/>
      <c r="G145" s="188" t="n">
        <f aca="false">E143*D143</f>
        <v>4299</v>
      </c>
    </row>
    <row r="146" customFormat="false" ht="15" hidden="false" customHeight="false" outlineLevel="0" collapsed="false">
      <c r="A146" s="183" t="n">
        <v>4</v>
      </c>
      <c r="B146" s="184" t="s">
        <v>306</v>
      </c>
      <c r="C146" s="185" t="n">
        <v>146.2</v>
      </c>
      <c r="D146" s="186"/>
      <c r="E146" s="187"/>
    </row>
    <row r="149" customFormat="false" ht="15" hidden="false" customHeight="false" outlineLevel="0" collapsed="false">
      <c r="A149" s="189" t="s">
        <v>322</v>
      </c>
      <c r="B149" s="179"/>
      <c r="C149" s="179"/>
      <c r="D149" s="179"/>
      <c r="E149" s="179"/>
    </row>
    <row r="150" customFormat="false" ht="15" hidden="false" customHeight="false" outlineLevel="0" collapsed="false">
      <c r="A150" s="190" t="s">
        <v>308</v>
      </c>
      <c r="B150" s="179"/>
      <c r="C150" s="179"/>
      <c r="D150" s="179"/>
      <c r="E150" s="179"/>
    </row>
    <row r="151" customFormat="false" ht="15" hidden="false" customHeight="false" outlineLevel="0" collapsed="false">
      <c r="A151" s="179"/>
      <c r="B151" s="179"/>
      <c r="C151" s="179"/>
      <c r="D151" s="179"/>
      <c r="E151" s="179"/>
    </row>
    <row r="152" customFormat="false" ht="13.8" hidden="false" customHeight="false" outlineLevel="0" collapsed="false">
      <c r="A152" s="181" t="s">
        <v>298</v>
      </c>
      <c r="B152" s="182" t="s">
        <v>299</v>
      </c>
      <c r="C152" s="182" t="s">
        <v>300</v>
      </c>
      <c r="D152" s="182" t="s">
        <v>301</v>
      </c>
      <c r="E152" s="182" t="s">
        <v>302</v>
      </c>
    </row>
    <row r="153" customFormat="false" ht="15" hidden="false" customHeight="false" outlineLevel="0" collapsed="false">
      <c r="A153" s="183" t="n">
        <v>1</v>
      </c>
      <c r="B153" s="184" t="s">
        <v>303</v>
      </c>
      <c r="C153" s="185" t="n">
        <v>14.1</v>
      </c>
      <c r="D153" s="186" t="n">
        <f aca="false">ROUND((C153+C154+C155+C156)/4,2)</f>
        <v>14.48</v>
      </c>
      <c r="E153" s="187" t="n">
        <v>200</v>
      </c>
    </row>
    <row r="154" customFormat="false" ht="15" hidden="false" customHeight="false" outlineLevel="0" collapsed="false">
      <c r="A154" s="183" t="n">
        <v>2</v>
      </c>
      <c r="B154" s="184" t="s">
        <v>304</v>
      </c>
      <c r="C154" s="185" t="n">
        <v>14.8</v>
      </c>
      <c r="D154" s="186"/>
      <c r="E154" s="187"/>
    </row>
    <row r="155" customFormat="false" ht="15" hidden="false" customHeight="false" outlineLevel="0" collapsed="false">
      <c r="A155" s="183" t="n">
        <v>3</v>
      </c>
      <c r="B155" s="184" t="s">
        <v>305</v>
      </c>
      <c r="C155" s="185" t="n">
        <v>13.9</v>
      </c>
      <c r="D155" s="186"/>
      <c r="E155" s="187"/>
      <c r="G155" s="188" t="n">
        <f aca="false">E153*D153</f>
        <v>2896</v>
      </c>
    </row>
    <row r="156" customFormat="false" ht="15" hidden="false" customHeight="false" outlineLevel="0" collapsed="false">
      <c r="A156" s="183" t="n">
        <v>4</v>
      </c>
      <c r="B156" s="184" t="s">
        <v>306</v>
      </c>
      <c r="C156" s="185" t="n">
        <v>15.1</v>
      </c>
      <c r="D156" s="186"/>
      <c r="E156" s="187"/>
    </row>
    <row r="159" customFormat="false" ht="15" hidden="false" customHeight="false" outlineLevel="0" collapsed="false">
      <c r="A159" s="189" t="s">
        <v>323</v>
      </c>
      <c r="B159" s="179"/>
      <c r="C159" s="179"/>
      <c r="D159" s="179"/>
      <c r="E159" s="179"/>
    </row>
    <row r="160" customFormat="false" ht="15" hidden="false" customHeight="false" outlineLevel="0" collapsed="false">
      <c r="A160" s="190" t="s">
        <v>308</v>
      </c>
      <c r="B160" s="179"/>
      <c r="C160" s="179"/>
      <c r="D160" s="179"/>
      <c r="E160" s="179"/>
    </row>
    <row r="161" customFormat="false" ht="15" hidden="false" customHeight="false" outlineLevel="0" collapsed="false">
      <c r="A161" s="179"/>
      <c r="B161" s="179"/>
      <c r="C161" s="179"/>
      <c r="D161" s="179"/>
      <c r="E161" s="179"/>
    </row>
    <row r="162" customFormat="false" ht="13.8" hidden="false" customHeight="false" outlineLevel="0" collapsed="false">
      <c r="A162" s="181" t="s">
        <v>298</v>
      </c>
      <c r="B162" s="182" t="s">
        <v>299</v>
      </c>
      <c r="C162" s="182" t="s">
        <v>300</v>
      </c>
      <c r="D162" s="182" t="s">
        <v>301</v>
      </c>
      <c r="E162" s="182" t="s">
        <v>302</v>
      </c>
    </row>
    <row r="163" customFormat="false" ht="15" hidden="false" customHeight="false" outlineLevel="0" collapsed="false">
      <c r="A163" s="183" t="n">
        <v>1</v>
      </c>
      <c r="B163" s="184" t="s">
        <v>303</v>
      </c>
      <c r="C163" s="185" t="n">
        <v>1201</v>
      </c>
      <c r="D163" s="186" t="n">
        <f aca="false">ROUND((C163+C164+C165+C166)/4,2)</f>
        <v>1212.25</v>
      </c>
      <c r="E163" s="187" t="n">
        <v>4</v>
      </c>
    </row>
    <row r="164" customFormat="false" ht="15" hidden="false" customHeight="false" outlineLevel="0" collapsed="false">
      <c r="A164" s="183" t="n">
        <v>2</v>
      </c>
      <c r="B164" s="184" t="s">
        <v>304</v>
      </c>
      <c r="C164" s="185" t="n">
        <v>1289</v>
      </c>
      <c r="D164" s="186"/>
      <c r="E164" s="187"/>
    </row>
    <row r="165" customFormat="false" ht="15" hidden="false" customHeight="false" outlineLevel="0" collapsed="false">
      <c r="A165" s="183" t="n">
        <v>3</v>
      </c>
      <c r="B165" s="184" t="s">
        <v>305</v>
      </c>
      <c r="C165" s="185" t="n">
        <v>1109</v>
      </c>
      <c r="D165" s="186"/>
      <c r="E165" s="187"/>
      <c r="G165" s="188" t="n">
        <f aca="false">E163*D163</f>
        <v>4849</v>
      </c>
    </row>
    <row r="166" customFormat="false" ht="15" hidden="false" customHeight="false" outlineLevel="0" collapsed="false">
      <c r="A166" s="183" t="n">
        <v>4</v>
      </c>
      <c r="B166" s="184" t="s">
        <v>306</v>
      </c>
      <c r="C166" s="185" t="n">
        <v>1250</v>
      </c>
      <c r="D166" s="186"/>
      <c r="E166" s="187"/>
    </row>
    <row r="168" customFormat="false" ht="13.8" hidden="false" customHeight="false" outlineLevel="0" collapsed="false">
      <c r="G168" s="188" t="n">
        <f aca="false">SUM(G7:G167)</f>
        <v>67386.56</v>
      </c>
    </row>
  </sheetData>
  <mergeCells count="45">
    <mergeCell ref="A1:E1"/>
    <mergeCell ref="A3:E3"/>
    <mergeCell ref="D7:D10"/>
    <mergeCell ref="E7:E10"/>
    <mergeCell ref="D16:D19"/>
    <mergeCell ref="E16:E19"/>
    <mergeCell ref="A23:C23"/>
    <mergeCell ref="D27:D30"/>
    <mergeCell ref="E27:E30"/>
    <mergeCell ref="A32:C32"/>
    <mergeCell ref="D36:D39"/>
    <mergeCell ref="E36:E39"/>
    <mergeCell ref="A41:C41"/>
    <mergeCell ref="D45:D48"/>
    <mergeCell ref="E45:E48"/>
    <mergeCell ref="A50:C50"/>
    <mergeCell ref="D54:D57"/>
    <mergeCell ref="E54:E57"/>
    <mergeCell ref="A60:C60"/>
    <mergeCell ref="D64:D67"/>
    <mergeCell ref="E64:E67"/>
    <mergeCell ref="A71:E71"/>
    <mergeCell ref="D75:D78"/>
    <mergeCell ref="E75:E78"/>
    <mergeCell ref="A80:C80"/>
    <mergeCell ref="D84:D87"/>
    <mergeCell ref="E84:E87"/>
    <mergeCell ref="A91:C91"/>
    <mergeCell ref="D95:D98"/>
    <mergeCell ref="E95:E98"/>
    <mergeCell ref="A100:C100"/>
    <mergeCell ref="D104:D107"/>
    <mergeCell ref="E104:E107"/>
    <mergeCell ref="D113:D116"/>
    <mergeCell ref="E113:E116"/>
    <mergeCell ref="D123:D126"/>
    <mergeCell ref="E123:E126"/>
    <mergeCell ref="D133:D136"/>
    <mergeCell ref="E133:E136"/>
    <mergeCell ref="D143:D146"/>
    <mergeCell ref="E143:E146"/>
    <mergeCell ref="D153:D156"/>
    <mergeCell ref="E153:E156"/>
    <mergeCell ref="D163:D166"/>
    <mergeCell ref="E163:E166"/>
  </mergeCells>
  <printOptions headings="false" gridLines="false" gridLinesSet="true" horizontalCentered="false" verticalCentered="false"/>
  <pageMargins left="0.511805555555555" right="0.511805555555555" top="0.7875" bottom="0.242361111111111" header="0.511805555555555" footer="0.511805555555555"/>
  <pageSetup paperSize="9" scale="91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3" manualBreakCount="3">
    <brk id="49" man="true" max="16383" min="0"/>
    <brk id="99" man="true" max="16383" min="0"/>
    <brk id="147" man="true" max="16383" min="0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73"/>
  <sheetViews>
    <sheetView showFormulas="false" showGridLines="true" showRowColHeaders="true" showZeros="true" rightToLeft="false" tabSelected="true" showOutlineSymbols="true" defaultGridColor="true" view="pageBreakPreview" topLeftCell="A10" colorId="64" zoomScale="100" zoomScaleNormal="110" zoomScalePageLayoutView="100" workbookViewId="0">
      <selection pane="topLeft" activeCell="C69" activeCellId="0" sqref="C69"/>
    </sheetView>
  </sheetViews>
  <sheetFormatPr defaultColWidth="9.13671875" defaultRowHeight="12.8" zeroHeight="false" outlineLevelRow="0" outlineLevelCol="0"/>
  <cols>
    <col collapsed="false" customWidth="true" hidden="false" outlineLevel="0" max="4" min="1" style="206" width="10.85"/>
    <col collapsed="false" customWidth="true" hidden="false" outlineLevel="0" max="5" min="5" style="206" width="7.71"/>
    <col collapsed="false" customWidth="true" hidden="false" outlineLevel="0" max="6" min="6" style="206" width="13.43"/>
    <col collapsed="false" customWidth="true" hidden="false" outlineLevel="0" max="7" min="7" style="207" width="13.43"/>
    <col collapsed="false" customWidth="false" hidden="false" outlineLevel="0" max="1025" min="8" style="206" width="9.13"/>
  </cols>
  <sheetData>
    <row r="1" s="208" customFormat="true" ht="12.8" hidden="false" customHeight="true" outlineLevel="0" collapsed="false">
      <c r="C1" s="209" t="s">
        <v>324</v>
      </c>
      <c r="D1" s="209"/>
      <c r="E1" s="209"/>
      <c r="F1" s="209"/>
      <c r="G1" s="209"/>
      <c r="H1" s="209"/>
    </row>
    <row r="2" s="208" customFormat="true" ht="12.8" hidden="false" customHeight="false" outlineLevel="0" collapsed="false">
      <c r="C2" s="209"/>
      <c r="D2" s="209"/>
      <c r="E2" s="209"/>
      <c r="F2" s="209"/>
      <c r="G2" s="209"/>
      <c r="H2" s="209"/>
    </row>
    <row r="3" s="208" customFormat="true" ht="12.8" hidden="false" customHeight="false" outlineLevel="0" collapsed="false">
      <c r="C3" s="209"/>
      <c r="D3" s="209"/>
      <c r="E3" s="209"/>
      <c r="F3" s="209"/>
      <c r="G3" s="209"/>
      <c r="H3" s="209"/>
    </row>
    <row r="4" s="208" customFormat="true" ht="12.8" hidden="false" customHeight="false" outlineLevel="0" collapsed="false">
      <c r="C4" s="209"/>
      <c r="D4" s="209"/>
      <c r="E4" s="209"/>
      <c r="F4" s="209"/>
      <c r="G4" s="209"/>
      <c r="H4" s="209"/>
    </row>
    <row r="5" s="208" customFormat="true" ht="12.8" hidden="false" customHeight="false" outlineLevel="0" collapsed="false">
      <c r="C5" s="209"/>
      <c r="D5" s="209"/>
      <c r="E5" s="209"/>
      <c r="F5" s="209"/>
      <c r="G5" s="209"/>
      <c r="H5" s="209"/>
    </row>
    <row r="6" customFormat="false" ht="12.8" hidden="false" customHeight="false" outlineLevel="0" collapsed="false">
      <c r="A6" s="208"/>
      <c r="B6" s="208"/>
      <c r="D6" s="210"/>
      <c r="E6" s="210"/>
      <c r="F6" s="210"/>
      <c r="G6" s="211"/>
    </row>
    <row r="7" customFormat="false" ht="12.8" hidden="false" customHeight="false" outlineLevel="0" collapsed="false">
      <c r="A7" s="212" t="s">
        <v>325</v>
      </c>
      <c r="B7" s="212"/>
      <c r="C7" s="212"/>
      <c r="D7" s="212"/>
      <c r="E7" s="212"/>
      <c r="F7" s="212"/>
      <c r="G7" s="212"/>
      <c r="H7" s="212"/>
      <c r="I7" s="212"/>
      <c r="J7" s="212"/>
      <c r="K7" s="212"/>
    </row>
    <row r="8" customFormat="false" ht="12.8" hidden="false" customHeight="false" outlineLevel="0" collapsed="false">
      <c r="A8" s="212"/>
      <c r="B8" s="212"/>
      <c r="C8" s="212"/>
      <c r="D8" s="212"/>
      <c r="E8" s="212"/>
      <c r="F8" s="212"/>
      <c r="G8" s="212"/>
      <c r="H8" s="212"/>
      <c r="I8" s="212"/>
      <c r="J8" s="212"/>
      <c r="K8" s="212"/>
    </row>
    <row r="9" customFormat="false" ht="12.8" hidden="false" customHeight="false" outlineLevel="0" collapsed="false">
      <c r="D9" s="210"/>
      <c r="E9" s="210"/>
      <c r="F9" s="210"/>
      <c r="G9" s="211"/>
    </row>
    <row r="10" customFormat="false" ht="13.4" hidden="false" customHeight="false" outlineLevel="0" collapsed="false">
      <c r="D10" s="213" t="s">
        <v>326</v>
      </c>
      <c r="E10" s="210"/>
      <c r="F10" s="210"/>
      <c r="G10" s="211"/>
    </row>
    <row r="11" customFormat="false" ht="12.8" hidden="false" customHeight="false" outlineLevel="0" collapsed="false">
      <c r="D11" s="214"/>
      <c r="E11" s="214"/>
      <c r="F11" s="214"/>
      <c r="G11" s="215"/>
    </row>
    <row r="12" s="216" customFormat="true" ht="12.8" hidden="false" customHeight="false" outlineLevel="0" collapsed="false">
      <c r="D12" s="217" t="s">
        <v>327</v>
      </c>
      <c r="E12" s="217" t="s">
        <v>3</v>
      </c>
      <c r="F12" s="218" t="s">
        <v>328</v>
      </c>
      <c r="G12" s="218" t="s">
        <v>329</v>
      </c>
    </row>
    <row r="13" customFormat="false" ht="9" hidden="false" customHeight="true" outlineLevel="0" collapsed="false">
      <c r="D13" s="219" t="s">
        <v>330</v>
      </c>
      <c r="E13" s="220" t="s">
        <v>11</v>
      </c>
      <c r="F13" s="221" t="n">
        <f aca="false">Orçamento!G13</f>
        <v>67386.56</v>
      </c>
      <c r="G13" s="222" t="n">
        <f aca="false">SUM(F13:F17)</f>
        <v>185327.08</v>
      </c>
    </row>
    <row r="14" customFormat="false" ht="12.8" hidden="false" customHeight="false" outlineLevel="0" collapsed="false">
      <c r="D14" s="219"/>
      <c r="E14" s="223" t="s">
        <v>68</v>
      </c>
      <c r="F14" s="224" t="n">
        <f aca="false">Orçamento!H34/8</f>
        <v>10634.185</v>
      </c>
      <c r="G14" s="222"/>
    </row>
    <row r="15" customFormat="false" ht="12.8" hidden="false" customHeight="false" outlineLevel="0" collapsed="false">
      <c r="D15" s="219"/>
      <c r="E15" s="223" t="s">
        <v>77</v>
      </c>
      <c r="F15" s="224" t="n">
        <f aca="false">Orçamento!H38/8</f>
        <v>107306.335</v>
      </c>
      <c r="G15" s="222"/>
    </row>
    <row r="16" customFormat="false" ht="12.8" hidden="false" customHeight="false" outlineLevel="0" collapsed="false">
      <c r="D16" s="219"/>
      <c r="E16" s="223" t="s">
        <v>91</v>
      </c>
      <c r="F16" s="224" t="n">
        <v>0</v>
      </c>
      <c r="G16" s="222"/>
    </row>
    <row r="17" customFormat="false" ht="12.8" hidden="false" customHeight="false" outlineLevel="0" collapsed="false">
      <c r="D17" s="219"/>
      <c r="E17" s="225" t="s">
        <v>97</v>
      </c>
      <c r="F17" s="226" t="n">
        <v>0</v>
      </c>
      <c r="G17" s="222"/>
    </row>
    <row r="18" customFormat="false" ht="9" hidden="false" customHeight="true" outlineLevel="0" collapsed="false">
      <c r="D18" s="219" t="s">
        <v>331</v>
      </c>
      <c r="E18" s="220" t="s">
        <v>11</v>
      </c>
      <c r="F18" s="221" t="n">
        <v>0</v>
      </c>
      <c r="G18" s="222" t="n">
        <f aca="false">SUM(F18:F22)</f>
        <v>117940.52</v>
      </c>
    </row>
    <row r="19" customFormat="false" ht="12.8" hidden="false" customHeight="false" outlineLevel="0" collapsed="false">
      <c r="D19" s="219"/>
      <c r="E19" s="223" t="s">
        <v>68</v>
      </c>
      <c r="F19" s="224" t="n">
        <f aca="false">Orçamento!H34/8</f>
        <v>10634.185</v>
      </c>
      <c r="G19" s="222"/>
    </row>
    <row r="20" customFormat="false" ht="12.8" hidden="false" customHeight="false" outlineLevel="0" collapsed="false">
      <c r="D20" s="219"/>
      <c r="E20" s="223" t="s">
        <v>77</v>
      </c>
      <c r="F20" s="224" t="n">
        <f aca="false">Orçamento!H38/8</f>
        <v>107306.335</v>
      </c>
      <c r="G20" s="222"/>
    </row>
    <row r="21" customFormat="false" ht="12.8" hidden="false" customHeight="false" outlineLevel="0" collapsed="false">
      <c r="D21" s="219"/>
      <c r="E21" s="223" t="s">
        <v>91</v>
      </c>
      <c r="F21" s="224" t="n">
        <v>0</v>
      </c>
      <c r="G21" s="222"/>
    </row>
    <row r="22" customFormat="false" ht="12.8" hidden="false" customHeight="false" outlineLevel="0" collapsed="false">
      <c r="D22" s="219"/>
      <c r="E22" s="225" t="s">
        <v>97</v>
      </c>
      <c r="F22" s="226" t="n">
        <v>0</v>
      </c>
      <c r="G22" s="222"/>
    </row>
    <row r="23" customFormat="false" ht="9" hidden="false" customHeight="true" outlineLevel="0" collapsed="false">
      <c r="D23" s="219" t="s">
        <v>332</v>
      </c>
      <c r="E23" s="220" t="s">
        <v>11</v>
      </c>
      <c r="F23" s="221" t="n">
        <v>0</v>
      </c>
      <c r="G23" s="222" t="n">
        <f aca="false">SUM(F23:F27)</f>
        <v>222678.21</v>
      </c>
    </row>
    <row r="24" customFormat="false" ht="12.8" hidden="false" customHeight="false" outlineLevel="0" collapsed="false">
      <c r="D24" s="219"/>
      <c r="E24" s="223" t="s">
        <v>68</v>
      </c>
      <c r="F24" s="224" t="n">
        <v>0</v>
      </c>
      <c r="G24" s="222"/>
    </row>
    <row r="25" customFormat="false" ht="12.8" hidden="false" customHeight="false" outlineLevel="0" collapsed="false">
      <c r="D25" s="219"/>
      <c r="E25" s="223" t="s">
        <v>77</v>
      </c>
      <c r="F25" s="224" t="n">
        <v>0</v>
      </c>
      <c r="G25" s="222"/>
    </row>
    <row r="26" customFormat="false" ht="12.8" hidden="false" customHeight="false" outlineLevel="0" collapsed="false">
      <c r="D26" s="219"/>
      <c r="E26" s="223" t="s">
        <v>91</v>
      </c>
      <c r="F26" s="224" t="n">
        <f aca="false">Orçamento!H46/4</f>
        <v>19232.115</v>
      </c>
      <c r="G26" s="222"/>
    </row>
    <row r="27" customFormat="false" ht="12.8" hidden="false" customHeight="false" outlineLevel="0" collapsed="false">
      <c r="D27" s="219"/>
      <c r="E27" s="225" t="s">
        <v>97</v>
      </c>
      <c r="F27" s="226" t="n">
        <f aca="false">Orçamento!H51/4</f>
        <v>203446.095</v>
      </c>
      <c r="G27" s="222"/>
    </row>
    <row r="28" customFormat="false" ht="9" hidden="false" customHeight="true" outlineLevel="0" collapsed="false">
      <c r="D28" s="219" t="s">
        <v>333</v>
      </c>
      <c r="E28" s="220" t="s">
        <v>11</v>
      </c>
      <c r="F28" s="221" t="n">
        <v>0</v>
      </c>
      <c r="G28" s="222" t="n">
        <f aca="false">SUM(F28:F32)</f>
        <v>222678.21</v>
      </c>
    </row>
    <row r="29" customFormat="false" ht="12.8" hidden="false" customHeight="false" outlineLevel="0" collapsed="false">
      <c r="D29" s="219"/>
      <c r="E29" s="223" t="s">
        <v>68</v>
      </c>
      <c r="F29" s="224" t="n">
        <v>0</v>
      </c>
      <c r="G29" s="222"/>
    </row>
    <row r="30" customFormat="false" ht="12.8" hidden="false" customHeight="false" outlineLevel="0" collapsed="false">
      <c r="D30" s="219"/>
      <c r="E30" s="223" t="s">
        <v>77</v>
      </c>
      <c r="F30" s="224" t="n">
        <v>0</v>
      </c>
      <c r="G30" s="222"/>
    </row>
    <row r="31" customFormat="false" ht="12.8" hidden="false" customHeight="false" outlineLevel="0" collapsed="false">
      <c r="D31" s="219"/>
      <c r="E31" s="223" t="s">
        <v>91</v>
      </c>
      <c r="F31" s="224" t="n">
        <f aca="false">Orçamento!H46/4</f>
        <v>19232.115</v>
      </c>
      <c r="G31" s="222"/>
    </row>
    <row r="32" customFormat="false" ht="12.8" hidden="false" customHeight="false" outlineLevel="0" collapsed="false">
      <c r="D32" s="219"/>
      <c r="E32" s="225" t="s">
        <v>97</v>
      </c>
      <c r="F32" s="226" t="n">
        <f aca="false">Orçamento!H51/4</f>
        <v>203446.095</v>
      </c>
      <c r="G32" s="222"/>
    </row>
    <row r="33" customFormat="false" ht="9" hidden="false" customHeight="true" outlineLevel="0" collapsed="false">
      <c r="D33" s="219" t="s">
        <v>334</v>
      </c>
      <c r="E33" s="220" t="s">
        <v>11</v>
      </c>
      <c r="F33" s="221" t="n">
        <v>0</v>
      </c>
      <c r="G33" s="222" t="n">
        <f aca="false">SUM(F33:F37)</f>
        <v>222678.21</v>
      </c>
    </row>
    <row r="34" customFormat="false" ht="12.8" hidden="false" customHeight="false" outlineLevel="0" collapsed="false">
      <c r="D34" s="219"/>
      <c r="E34" s="223" t="s">
        <v>68</v>
      </c>
      <c r="F34" s="224" t="n">
        <v>0</v>
      </c>
      <c r="G34" s="222"/>
    </row>
    <row r="35" customFormat="false" ht="12.8" hidden="false" customHeight="false" outlineLevel="0" collapsed="false">
      <c r="D35" s="219"/>
      <c r="E35" s="223" t="s">
        <v>77</v>
      </c>
      <c r="F35" s="224" t="n">
        <v>0</v>
      </c>
      <c r="G35" s="222"/>
    </row>
    <row r="36" customFormat="false" ht="12.8" hidden="false" customHeight="false" outlineLevel="0" collapsed="false">
      <c r="D36" s="219"/>
      <c r="E36" s="223" t="s">
        <v>91</v>
      </c>
      <c r="F36" s="224" t="n">
        <f aca="false">Orçamento!H46/4</f>
        <v>19232.115</v>
      </c>
      <c r="G36" s="222"/>
    </row>
    <row r="37" customFormat="false" ht="12.8" hidden="false" customHeight="false" outlineLevel="0" collapsed="false">
      <c r="D37" s="219"/>
      <c r="E37" s="225" t="s">
        <v>97</v>
      </c>
      <c r="F37" s="226" t="n">
        <f aca="false">Orçamento!H51/4</f>
        <v>203446.095</v>
      </c>
      <c r="G37" s="222"/>
    </row>
    <row r="38" customFormat="false" ht="9" hidden="false" customHeight="true" outlineLevel="0" collapsed="false">
      <c r="D38" s="219" t="s">
        <v>335</v>
      </c>
      <c r="E38" s="220" t="s">
        <v>11</v>
      </c>
      <c r="F38" s="221" t="n">
        <v>0</v>
      </c>
      <c r="G38" s="222" t="n">
        <f aca="false">SUM(F38:F42)</f>
        <v>222678.21</v>
      </c>
    </row>
    <row r="39" customFormat="false" ht="12.8" hidden="false" customHeight="false" outlineLevel="0" collapsed="false">
      <c r="D39" s="219"/>
      <c r="E39" s="223" t="s">
        <v>68</v>
      </c>
      <c r="F39" s="224" t="n">
        <v>0</v>
      </c>
      <c r="G39" s="222"/>
    </row>
    <row r="40" customFormat="false" ht="12.8" hidden="false" customHeight="false" outlineLevel="0" collapsed="false">
      <c r="D40" s="219"/>
      <c r="E40" s="223" t="s">
        <v>77</v>
      </c>
      <c r="F40" s="224" t="n">
        <v>0</v>
      </c>
      <c r="G40" s="222"/>
    </row>
    <row r="41" customFormat="false" ht="12.8" hidden="false" customHeight="false" outlineLevel="0" collapsed="false">
      <c r="D41" s="219"/>
      <c r="E41" s="223" t="s">
        <v>91</v>
      </c>
      <c r="F41" s="224" t="n">
        <f aca="false">Orçamento!H46/4</f>
        <v>19232.115</v>
      </c>
      <c r="G41" s="222"/>
    </row>
    <row r="42" customFormat="false" ht="12.8" hidden="false" customHeight="false" outlineLevel="0" collapsed="false">
      <c r="D42" s="219"/>
      <c r="E42" s="225" t="s">
        <v>97</v>
      </c>
      <c r="F42" s="226" t="n">
        <f aca="false">Orçamento!H51/4</f>
        <v>203446.095</v>
      </c>
      <c r="G42" s="222"/>
    </row>
    <row r="43" customFormat="false" ht="9" hidden="false" customHeight="true" outlineLevel="0" collapsed="false">
      <c r="D43" s="219" t="s">
        <v>336</v>
      </c>
      <c r="E43" s="220" t="s">
        <v>11</v>
      </c>
      <c r="F43" s="221" t="n">
        <v>0</v>
      </c>
      <c r="G43" s="222" t="n">
        <f aca="false">SUM(F43:F47)</f>
        <v>117940.52</v>
      </c>
    </row>
    <row r="44" customFormat="false" ht="12.8" hidden="false" customHeight="false" outlineLevel="0" collapsed="false">
      <c r="D44" s="219"/>
      <c r="E44" s="223" t="s">
        <v>68</v>
      </c>
      <c r="F44" s="224" t="n">
        <f aca="false">Orçamento!H34/8</f>
        <v>10634.185</v>
      </c>
      <c r="G44" s="222"/>
    </row>
    <row r="45" customFormat="false" ht="12.8" hidden="false" customHeight="false" outlineLevel="0" collapsed="false">
      <c r="D45" s="219"/>
      <c r="E45" s="223" t="s">
        <v>77</v>
      </c>
      <c r="F45" s="224" t="n">
        <f aca="false">Orçamento!H38/8</f>
        <v>107306.335</v>
      </c>
      <c r="G45" s="222"/>
    </row>
    <row r="46" customFormat="false" ht="12.8" hidden="false" customHeight="false" outlineLevel="0" collapsed="false">
      <c r="D46" s="219"/>
      <c r="E46" s="223" t="s">
        <v>91</v>
      </c>
      <c r="F46" s="224" t="n">
        <v>0</v>
      </c>
      <c r="G46" s="222"/>
    </row>
    <row r="47" customFormat="false" ht="12.8" hidden="false" customHeight="false" outlineLevel="0" collapsed="false">
      <c r="D47" s="219"/>
      <c r="E47" s="225" t="s">
        <v>97</v>
      </c>
      <c r="F47" s="226" t="n">
        <v>0</v>
      </c>
      <c r="G47" s="222"/>
    </row>
    <row r="48" customFormat="false" ht="9" hidden="false" customHeight="true" outlineLevel="0" collapsed="false">
      <c r="D48" s="219" t="s">
        <v>337</v>
      </c>
      <c r="E48" s="220" t="s">
        <v>11</v>
      </c>
      <c r="F48" s="221" t="n">
        <v>0</v>
      </c>
      <c r="G48" s="222" t="n">
        <f aca="false">SUM(F48:F52)</f>
        <v>117940.52</v>
      </c>
    </row>
    <row r="49" customFormat="false" ht="12.8" hidden="false" customHeight="false" outlineLevel="0" collapsed="false">
      <c r="D49" s="219"/>
      <c r="E49" s="223" t="s">
        <v>68</v>
      </c>
      <c r="F49" s="224" t="n">
        <f aca="false">Orçamento!H34/8</f>
        <v>10634.185</v>
      </c>
      <c r="G49" s="222"/>
    </row>
    <row r="50" customFormat="false" ht="12.8" hidden="false" customHeight="false" outlineLevel="0" collapsed="false">
      <c r="D50" s="219"/>
      <c r="E50" s="223" t="s">
        <v>77</v>
      </c>
      <c r="F50" s="224" t="n">
        <f aca="false">Orçamento!H38/8</f>
        <v>107306.335</v>
      </c>
      <c r="G50" s="222"/>
    </row>
    <row r="51" customFormat="false" ht="12.8" hidden="false" customHeight="false" outlineLevel="0" collapsed="false">
      <c r="D51" s="219"/>
      <c r="E51" s="223" t="s">
        <v>91</v>
      </c>
      <c r="F51" s="224" t="n">
        <v>0</v>
      </c>
      <c r="G51" s="222"/>
    </row>
    <row r="52" customFormat="false" ht="12.8" hidden="false" customHeight="false" outlineLevel="0" collapsed="false">
      <c r="D52" s="219"/>
      <c r="E52" s="225" t="s">
        <v>97</v>
      </c>
      <c r="F52" s="226" t="n">
        <v>0</v>
      </c>
      <c r="G52" s="222"/>
    </row>
    <row r="53" customFormat="false" ht="9" hidden="false" customHeight="true" outlineLevel="0" collapsed="false">
      <c r="D53" s="219" t="s">
        <v>338</v>
      </c>
      <c r="E53" s="220" t="s">
        <v>11</v>
      </c>
      <c r="F53" s="221" t="n">
        <v>0</v>
      </c>
      <c r="G53" s="222" t="n">
        <f aca="false">SUM(F53:F57)</f>
        <v>117940.52</v>
      </c>
    </row>
    <row r="54" customFormat="false" ht="12.8" hidden="false" customHeight="false" outlineLevel="0" collapsed="false">
      <c r="D54" s="219"/>
      <c r="E54" s="223" t="s">
        <v>68</v>
      </c>
      <c r="F54" s="224" t="n">
        <f aca="false">Orçamento!H34/8</f>
        <v>10634.185</v>
      </c>
      <c r="G54" s="222"/>
    </row>
    <row r="55" customFormat="false" ht="12.8" hidden="false" customHeight="false" outlineLevel="0" collapsed="false">
      <c r="D55" s="219"/>
      <c r="E55" s="223" t="s">
        <v>77</v>
      </c>
      <c r="F55" s="224" t="n">
        <f aca="false">Orçamento!H38/8</f>
        <v>107306.335</v>
      </c>
      <c r="G55" s="222"/>
    </row>
    <row r="56" customFormat="false" ht="12.8" hidden="false" customHeight="false" outlineLevel="0" collapsed="false">
      <c r="D56" s="219"/>
      <c r="E56" s="223" t="s">
        <v>91</v>
      </c>
      <c r="F56" s="224" t="n">
        <v>0</v>
      </c>
      <c r="G56" s="222"/>
    </row>
    <row r="57" customFormat="false" ht="12.8" hidden="false" customHeight="false" outlineLevel="0" collapsed="false">
      <c r="D57" s="219"/>
      <c r="E57" s="225" t="s">
        <v>97</v>
      </c>
      <c r="F57" s="226" t="n">
        <v>0</v>
      </c>
      <c r="G57" s="222"/>
    </row>
    <row r="58" customFormat="false" ht="9" hidden="false" customHeight="true" outlineLevel="0" collapsed="false">
      <c r="D58" s="219" t="s">
        <v>339</v>
      </c>
      <c r="E58" s="220" t="s">
        <v>11</v>
      </c>
      <c r="F58" s="221" t="n">
        <v>0</v>
      </c>
      <c r="G58" s="222" t="n">
        <f aca="false">SUM(F58:F62)</f>
        <v>117940.52</v>
      </c>
    </row>
    <row r="59" customFormat="false" ht="12.8" hidden="false" customHeight="false" outlineLevel="0" collapsed="false">
      <c r="D59" s="219"/>
      <c r="E59" s="223" t="s">
        <v>68</v>
      </c>
      <c r="F59" s="224" t="n">
        <f aca="false">Orçamento!H34/8</f>
        <v>10634.185</v>
      </c>
      <c r="G59" s="222"/>
    </row>
    <row r="60" customFormat="false" ht="12.8" hidden="false" customHeight="false" outlineLevel="0" collapsed="false">
      <c r="D60" s="219"/>
      <c r="E60" s="223" t="s">
        <v>77</v>
      </c>
      <c r="F60" s="224" t="n">
        <f aca="false">Orçamento!H38/8</f>
        <v>107306.335</v>
      </c>
      <c r="G60" s="222"/>
    </row>
    <row r="61" customFormat="false" ht="12.8" hidden="false" customHeight="false" outlineLevel="0" collapsed="false">
      <c r="D61" s="219"/>
      <c r="E61" s="223" t="s">
        <v>91</v>
      </c>
      <c r="F61" s="224" t="n">
        <v>0</v>
      </c>
      <c r="G61" s="222"/>
    </row>
    <row r="62" customFormat="false" ht="12.8" hidden="false" customHeight="false" outlineLevel="0" collapsed="false">
      <c r="D62" s="219"/>
      <c r="E62" s="225" t="s">
        <v>97</v>
      </c>
      <c r="F62" s="226" t="n">
        <v>0</v>
      </c>
      <c r="G62" s="222"/>
    </row>
    <row r="63" customFormat="false" ht="12.8" hidden="false" customHeight="true" outlineLevel="0" collapsed="false">
      <c r="D63" s="219" t="s">
        <v>340</v>
      </c>
      <c r="E63" s="220" t="s">
        <v>11</v>
      </c>
      <c r="F63" s="221" t="n">
        <f aca="false">Orçamento!G73</f>
        <v>0</v>
      </c>
      <c r="G63" s="222" t="n">
        <f aca="false">F64+F65</f>
        <v>117940.52</v>
      </c>
    </row>
    <row r="64" customFormat="false" ht="12.8" hidden="false" customHeight="false" outlineLevel="0" collapsed="false">
      <c r="D64" s="219"/>
      <c r="E64" s="223" t="s">
        <v>68</v>
      </c>
      <c r="F64" s="224" t="n">
        <f aca="false">Orçamento!H34/8</f>
        <v>10634.185</v>
      </c>
      <c r="G64" s="222"/>
    </row>
    <row r="65" customFormat="false" ht="12.8" hidden="false" customHeight="false" outlineLevel="0" collapsed="false">
      <c r="D65" s="219"/>
      <c r="E65" s="223" t="s">
        <v>77</v>
      </c>
      <c r="F65" s="224" t="n">
        <f aca="false">Orçamento!H38/8</f>
        <v>107306.335</v>
      </c>
      <c r="G65" s="222"/>
    </row>
    <row r="66" customFormat="false" ht="12.8" hidden="false" customHeight="false" outlineLevel="0" collapsed="false">
      <c r="D66" s="219"/>
      <c r="E66" s="223" t="s">
        <v>91</v>
      </c>
      <c r="F66" s="224" t="n">
        <v>0</v>
      </c>
      <c r="G66" s="222"/>
    </row>
    <row r="67" customFormat="false" ht="12.8" hidden="false" customHeight="false" outlineLevel="0" collapsed="false">
      <c r="D67" s="219"/>
      <c r="E67" s="225" t="s">
        <v>97</v>
      </c>
      <c r="F67" s="226" t="n">
        <v>0</v>
      </c>
      <c r="G67" s="222"/>
    </row>
    <row r="68" customFormat="false" ht="12.8" hidden="false" customHeight="true" outlineLevel="0" collapsed="false">
      <c r="D68" s="227" t="s">
        <v>341</v>
      </c>
      <c r="E68" s="220" t="s">
        <v>11</v>
      </c>
      <c r="F68" s="228" t="n">
        <f aca="false">Orçamento!G73</f>
        <v>0</v>
      </c>
      <c r="G68" s="222" t="n">
        <f aca="false">F68+F69+F70+F71+F72</f>
        <v>117940.52</v>
      </c>
    </row>
    <row r="69" customFormat="false" ht="12.8" hidden="false" customHeight="false" outlineLevel="0" collapsed="false">
      <c r="D69" s="227"/>
      <c r="E69" s="223" t="s">
        <v>68</v>
      </c>
      <c r="F69" s="226" t="n">
        <f aca="false">Orçamento!H34/8</f>
        <v>10634.185</v>
      </c>
      <c r="G69" s="222"/>
    </row>
    <row r="70" customFormat="false" ht="12.8" hidden="false" customHeight="false" outlineLevel="0" collapsed="false">
      <c r="D70" s="227"/>
      <c r="E70" s="223" t="s">
        <v>77</v>
      </c>
      <c r="F70" s="226" t="n">
        <f aca="false">Orçamento!H38/8</f>
        <v>107306.335</v>
      </c>
      <c r="G70" s="222"/>
    </row>
    <row r="71" customFormat="false" ht="12.8" hidden="false" customHeight="false" outlineLevel="0" collapsed="false">
      <c r="D71" s="227"/>
      <c r="E71" s="223" t="s">
        <v>91</v>
      </c>
      <c r="F71" s="226" t="n">
        <v>0</v>
      </c>
      <c r="G71" s="222"/>
    </row>
    <row r="72" customFormat="false" ht="12.8" hidden="false" customHeight="false" outlineLevel="0" collapsed="false">
      <c r="D72" s="227"/>
      <c r="E72" s="225" t="s">
        <v>97</v>
      </c>
      <c r="F72" s="226" t="n">
        <v>0</v>
      </c>
      <c r="G72" s="222"/>
    </row>
    <row r="73" s="214" customFormat="true" ht="13.5" hidden="false" customHeight="true" outlineLevel="0" collapsed="false">
      <c r="G73" s="229" t="n">
        <f aca="false">SUM(G13:G71)</f>
        <v>1901623.56</v>
      </c>
    </row>
  </sheetData>
  <mergeCells count="26">
    <mergeCell ref="C1:H5"/>
    <mergeCell ref="A7:K8"/>
    <mergeCell ref="D13:D17"/>
    <mergeCell ref="G13:G17"/>
    <mergeCell ref="D18:D22"/>
    <mergeCell ref="G18:G22"/>
    <mergeCell ref="D23:D27"/>
    <mergeCell ref="G23:G27"/>
    <mergeCell ref="D28:D32"/>
    <mergeCell ref="G28:G32"/>
    <mergeCell ref="D33:D37"/>
    <mergeCell ref="G33:G37"/>
    <mergeCell ref="D38:D42"/>
    <mergeCell ref="G38:G42"/>
    <mergeCell ref="D43:D47"/>
    <mergeCell ref="G43:G47"/>
    <mergeCell ref="D48:D52"/>
    <mergeCell ref="G48:G52"/>
    <mergeCell ref="D53:D57"/>
    <mergeCell ref="G53:G57"/>
    <mergeCell ref="D58:D62"/>
    <mergeCell ref="G58:G62"/>
    <mergeCell ref="D63:D67"/>
    <mergeCell ref="G63:G67"/>
    <mergeCell ref="D68:D72"/>
    <mergeCell ref="G68:G72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76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3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10" zoomScalePageLayoutView="100" workbookViewId="0">
      <selection pane="topLeft" activeCell="E18" activeCellId="0" sqref="E18"/>
    </sheetView>
  </sheetViews>
  <sheetFormatPr defaultColWidth="11.58984375" defaultRowHeight="13.8" zeroHeight="false" outlineLevelRow="0" outlineLevelCol="0"/>
  <cols>
    <col collapsed="false" customWidth="true" hidden="false" outlineLevel="0" max="2" min="1" style="0" width="8.72"/>
    <col collapsed="false" customWidth="true" hidden="false" outlineLevel="0" max="3" min="3" style="0" width="36.57"/>
    <col collapsed="false" customWidth="true" hidden="false" outlineLevel="0" max="4" min="4" style="0" width="9.42"/>
    <col collapsed="false" customWidth="true" hidden="false" outlineLevel="0" max="5" min="5" style="0" width="11.42"/>
    <col collapsed="false" customWidth="true" hidden="false" outlineLevel="0" max="6" min="6" style="0" width="8.72"/>
    <col collapsed="false" customWidth="true" hidden="false" outlineLevel="0" max="7" min="7" style="0" width="0.29"/>
    <col collapsed="false" customWidth="true" hidden="false" outlineLevel="0" max="8" min="8" style="0" width="0.13"/>
    <col collapsed="false" customWidth="true" hidden="true" outlineLevel="0" max="9" min="9" style="0" width="38.29"/>
    <col collapsed="false" customWidth="true" hidden="true" outlineLevel="0" max="10" min="10" style="0" width="8"/>
    <col collapsed="false" customWidth="true" hidden="true" outlineLevel="0" max="12" min="11" style="0" width="8.86"/>
    <col collapsed="false" customWidth="true" hidden="true" outlineLevel="0" max="13" min="13" style="0" width="1.71"/>
    <col collapsed="false" customWidth="true" hidden="true" outlineLevel="0" max="15" min="14" style="0" width="8.86"/>
    <col collapsed="false" customWidth="true" hidden="false" outlineLevel="0" max="64" min="16" style="0" width="8.72"/>
  </cols>
  <sheetData>
    <row r="1" customFormat="false" ht="14.45" hidden="false" customHeight="true" outlineLevel="0" collapsed="false">
      <c r="A1" s="230" t="s">
        <v>342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</row>
    <row r="2" customFormat="false" ht="14.45" hidden="false" customHeight="true" outlineLevel="0" collapsed="false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</row>
    <row r="3" customFormat="false" ht="15" hidden="false" customHeight="true" outlineLevel="0" collapsed="false">
      <c r="A3" s="230"/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</row>
    <row r="5" customFormat="false" ht="13.8" hidden="false" customHeight="false" outlineLevel="0" collapsed="false">
      <c r="B5" s="231" t="s">
        <v>343</v>
      </c>
      <c r="C5" s="231"/>
      <c r="D5" s="232"/>
      <c r="E5" s="232"/>
      <c r="M5" s="233"/>
      <c r="N5" s="234"/>
    </row>
    <row r="7" customFormat="false" ht="13.8" hidden="false" customHeight="false" outlineLevel="0" collapsed="false">
      <c r="A7" s="235"/>
      <c r="B7" s="236" t="s">
        <v>3</v>
      </c>
      <c r="C7" s="237" t="s">
        <v>344</v>
      </c>
      <c r="D7" s="238" t="s">
        <v>345</v>
      </c>
      <c r="E7" s="239" t="s">
        <v>345</v>
      </c>
      <c r="F7" s="240"/>
      <c r="G7" s="241"/>
      <c r="M7" s="242"/>
      <c r="N7" s="243"/>
    </row>
    <row r="8" customFormat="false" ht="13.8" hidden="false" customHeight="false" outlineLevel="0" collapsed="false">
      <c r="A8" s="235"/>
      <c r="B8" s="236"/>
      <c r="C8" s="237"/>
      <c r="D8" s="244" t="s">
        <v>346</v>
      </c>
      <c r="E8" s="245" t="s">
        <v>347</v>
      </c>
      <c r="F8" s="240"/>
      <c r="G8" s="241"/>
      <c r="M8" s="246"/>
      <c r="N8" s="247"/>
    </row>
    <row r="9" customFormat="false" ht="13.8" hidden="false" customHeight="false" outlineLevel="0" collapsed="false">
      <c r="A9" s="235"/>
      <c r="B9" s="248"/>
      <c r="C9" s="249"/>
      <c r="D9" s="250"/>
      <c r="E9" s="251"/>
      <c r="F9" s="240"/>
      <c r="G9" s="241"/>
      <c r="M9" s="246"/>
      <c r="N9" s="247"/>
    </row>
    <row r="10" customFormat="false" ht="13.8" hidden="false" customHeight="false" outlineLevel="0" collapsed="false">
      <c r="A10" s="235"/>
      <c r="B10" s="252" t="n">
        <v>1</v>
      </c>
      <c r="C10" s="253" t="s">
        <v>348</v>
      </c>
      <c r="D10" s="254" t="s">
        <v>349</v>
      </c>
      <c r="E10" s="255" t="n">
        <v>0.0216</v>
      </c>
      <c r="F10" s="256"/>
      <c r="G10" s="257"/>
      <c r="M10" s="246"/>
      <c r="N10" s="247"/>
    </row>
    <row r="11" customFormat="false" ht="13.8" hidden="false" customHeight="false" outlineLevel="0" collapsed="false">
      <c r="A11" s="235"/>
      <c r="B11" s="258" t="s">
        <v>350</v>
      </c>
      <c r="C11" s="259" t="s">
        <v>351</v>
      </c>
      <c r="D11" s="260" t="s">
        <v>349</v>
      </c>
      <c r="E11" s="261" t="s">
        <v>349</v>
      </c>
      <c r="F11" s="262"/>
      <c r="G11" s="263"/>
      <c r="M11" s="246"/>
      <c r="N11" s="247"/>
    </row>
    <row r="12" customFormat="false" ht="13.8" hidden="false" customHeight="false" outlineLevel="0" collapsed="false">
      <c r="A12" s="235"/>
      <c r="B12" s="258" t="s">
        <v>352</v>
      </c>
      <c r="C12" s="259" t="s">
        <v>353</v>
      </c>
      <c r="D12" s="260" t="s">
        <v>349</v>
      </c>
      <c r="E12" s="261" t="s">
        <v>349</v>
      </c>
      <c r="F12" s="262"/>
      <c r="G12" s="263"/>
      <c r="M12" s="246"/>
      <c r="N12" s="247"/>
    </row>
    <row r="13" customFormat="false" ht="13.8" hidden="false" customHeight="false" outlineLevel="0" collapsed="false">
      <c r="A13" s="235"/>
      <c r="B13" s="258" t="s">
        <v>354</v>
      </c>
      <c r="C13" s="259" t="s">
        <v>355</v>
      </c>
      <c r="D13" s="260" t="s">
        <v>349</v>
      </c>
      <c r="E13" s="261" t="s">
        <v>349</v>
      </c>
      <c r="F13" s="262"/>
      <c r="G13" s="263"/>
      <c r="M13" s="246"/>
      <c r="N13" s="247"/>
    </row>
    <row r="14" customFormat="false" ht="13.8" hidden="false" customHeight="false" outlineLevel="0" collapsed="false">
      <c r="A14" s="235"/>
      <c r="B14" s="264" t="s">
        <v>349</v>
      </c>
      <c r="C14" s="259" t="s">
        <v>349</v>
      </c>
      <c r="D14" s="260" t="s">
        <v>349</v>
      </c>
      <c r="E14" s="261" t="s">
        <v>349</v>
      </c>
      <c r="F14" s="262"/>
      <c r="G14" s="263"/>
      <c r="M14" s="246"/>
      <c r="N14" s="247"/>
    </row>
    <row r="15" customFormat="false" ht="13.8" hidden="false" customHeight="false" outlineLevel="0" collapsed="false">
      <c r="A15" s="235"/>
      <c r="B15" s="252" t="n">
        <v>2</v>
      </c>
      <c r="C15" s="253" t="s">
        <v>356</v>
      </c>
      <c r="D15" s="265" t="n">
        <f aca="false">SUM(D16:D18)</f>
        <v>8.65</v>
      </c>
      <c r="E15" s="266" t="n">
        <f aca="false">E16+E17+E18</f>
        <v>0.0865</v>
      </c>
      <c r="F15" s="262"/>
      <c r="G15" s="257"/>
      <c r="M15" s="246"/>
      <c r="N15" s="247"/>
    </row>
    <row r="16" customFormat="false" ht="13.8" hidden="false" customHeight="false" outlineLevel="0" collapsed="false">
      <c r="A16" s="235"/>
      <c r="B16" s="258" t="s">
        <v>357</v>
      </c>
      <c r="C16" s="267" t="s">
        <v>358</v>
      </c>
      <c r="D16" s="260" t="n">
        <v>5</v>
      </c>
      <c r="E16" s="268" t="n">
        <v>0.05</v>
      </c>
      <c r="F16" s="262"/>
      <c r="G16" s="263"/>
      <c r="M16" s="246"/>
      <c r="N16" s="247"/>
    </row>
    <row r="17" customFormat="false" ht="13.8" hidden="false" customHeight="false" outlineLevel="0" collapsed="false">
      <c r="A17" s="235"/>
      <c r="B17" s="258" t="s">
        <v>359</v>
      </c>
      <c r="C17" s="259" t="s">
        <v>360</v>
      </c>
      <c r="D17" s="260" t="n">
        <v>0.65</v>
      </c>
      <c r="E17" s="268" t="n">
        <v>0.0065</v>
      </c>
      <c r="F17" s="262"/>
      <c r="G17" s="263"/>
      <c r="M17" s="269"/>
      <c r="N17" s="270"/>
    </row>
    <row r="18" customFormat="false" ht="13.8" hidden="false" customHeight="false" outlineLevel="0" collapsed="false">
      <c r="A18" s="235"/>
      <c r="B18" s="258" t="s">
        <v>361</v>
      </c>
      <c r="C18" s="259" t="s">
        <v>362</v>
      </c>
      <c r="D18" s="271" t="n">
        <v>3</v>
      </c>
      <c r="E18" s="268" t="n">
        <v>0.03</v>
      </c>
      <c r="F18" s="262"/>
      <c r="G18" s="272"/>
    </row>
    <row r="19" customFormat="false" ht="13.8" hidden="false" customHeight="false" outlineLevel="0" collapsed="false">
      <c r="A19" s="235"/>
      <c r="B19" s="264"/>
      <c r="C19" s="259"/>
      <c r="D19" s="260"/>
      <c r="E19" s="261"/>
      <c r="F19" s="262"/>
      <c r="G19" s="257"/>
    </row>
    <row r="20" customFormat="false" ht="13.8" hidden="false" customHeight="false" outlineLevel="0" collapsed="false">
      <c r="A20" s="235"/>
      <c r="B20" s="252" t="n">
        <v>3</v>
      </c>
      <c r="C20" s="253" t="s">
        <v>363</v>
      </c>
      <c r="D20" s="273" t="s">
        <v>349</v>
      </c>
      <c r="E20" s="274" t="n">
        <f aca="false">SUM(E21:E23)</f>
        <v>0</v>
      </c>
      <c r="F20" s="262"/>
      <c r="G20" s="257"/>
    </row>
    <row r="21" customFormat="false" ht="13.8" hidden="false" customHeight="false" outlineLevel="0" collapsed="false">
      <c r="A21" s="235"/>
      <c r="B21" s="258" t="s">
        <v>364</v>
      </c>
      <c r="C21" s="259" t="s">
        <v>365</v>
      </c>
      <c r="D21" s="260"/>
      <c r="E21" s="261" t="n">
        <v>0</v>
      </c>
      <c r="F21" s="262"/>
      <c r="G21" s="257"/>
    </row>
    <row r="22" customFormat="false" ht="13.8" hidden="false" customHeight="false" outlineLevel="0" collapsed="false">
      <c r="A22" s="235"/>
      <c r="B22" s="258" t="s">
        <v>366</v>
      </c>
      <c r="C22" s="259" t="s">
        <v>367</v>
      </c>
      <c r="D22" s="260"/>
      <c r="E22" s="261" t="n">
        <v>0</v>
      </c>
      <c r="F22" s="262"/>
      <c r="G22" s="257"/>
    </row>
    <row r="23" customFormat="false" ht="13.8" hidden="false" customHeight="false" outlineLevel="0" collapsed="false">
      <c r="A23" s="235"/>
      <c r="B23" s="258" t="s">
        <v>366</v>
      </c>
      <c r="C23" s="259" t="s">
        <v>368</v>
      </c>
      <c r="D23" s="260"/>
      <c r="E23" s="261" t="n">
        <v>0</v>
      </c>
      <c r="F23" s="262"/>
      <c r="G23" s="257"/>
    </row>
    <row r="24" customFormat="false" ht="13.8" hidden="false" customHeight="false" outlineLevel="0" collapsed="false">
      <c r="A24" s="235"/>
      <c r="B24" s="264"/>
      <c r="C24" s="259"/>
      <c r="D24" s="260"/>
      <c r="E24" s="261"/>
      <c r="F24" s="262"/>
      <c r="G24" s="257"/>
    </row>
    <row r="25" customFormat="false" ht="13.8" hidden="false" customHeight="false" outlineLevel="0" collapsed="false">
      <c r="A25" s="235"/>
      <c r="B25" s="252" t="n">
        <v>4</v>
      </c>
      <c r="C25" s="253" t="s">
        <v>369</v>
      </c>
      <c r="D25" s="273" t="s">
        <v>349</v>
      </c>
      <c r="E25" s="266" t="n">
        <v>0.0123</v>
      </c>
      <c r="F25" s="262"/>
      <c r="G25" s="257"/>
    </row>
    <row r="26" customFormat="false" ht="13.8" hidden="false" customHeight="false" outlineLevel="0" collapsed="false">
      <c r="A26" s="235"/>
      <c r="B26" s="264"/>
      <c r="C26" s="259"/>
      <c r="D26" s="260"/>
      <c r="E26" s="261"/>
      <c r="F26" s="262"/>
      <c r="G26" s="257"/>
    </row>
    <row r="27" customFormat="false" ht="13.8" hidden="false" customHeight="false" outlineLevel="0" collapsed="false">
      <c r="A27" s="235"/>
      <c r="B27" s="252" t="n">
        <v>5</v>
      </c>
      <c r="C27" s="253" t="s">
        <v>370</v>
      </c>
      <c r="D27" s="275"/>
      <c r="E27" s="276" t="n">
        <v>0.06</v>
      </c>
      <c r="F27" s="262"/>
      <c r="G27" s="257"/>
    </row>
    <row r="28" customFormat="false" ht="13.8" hidden="false" customHeight="false" outlineLevel="0" collapsed="false">
      <c r="A28" s="235"/>
      <c r="B28" s="264"/>
      <c r="C28" s="259"/>
      <c r="D28" s="277"/>
      <c r="E28" s="278"/>
      <c r="F28" s="262"/>
      <c r="G28" s="263"/>
    </row>
    <row r="29" customFormat="false" ht="13.8" hidden="false" customHeight="false" outlineLevel="0" collapsed="false">
      <c r="A29" s="235"/>
      <c r="B29" s="279" t="s">
        <v>349</v>
      </c>
      <c r="C29" s="280" t="s">
        <v>329</v>
      </c>
      <c r="D29" s="281" t="s">
        <v>349</v>
      </c>
      <c r="E29" s="282" t="n">
        <f aca="false">E27+E25+E15+E10</f>
        <v>0.1804</v>
      </c>
      <c r="F29" s="283"/>
      <c r="G29" s="257"/>
    </row>
    <row r="30" customFormat="false" ht="13.8" hidden="false" customHeight="false" outlineLevel="0" collapsed="false">
      <c r="A30" s="235"/>
      <c r="B30" s="235"/>
      <c r="C30" s="235"/>
      <c r="D30" s="235"/>
      <c r="E30" s="235"/>
      <c r="F30" s="235"/>
      <c r="G30" s="235"/>
    </row>
    <row r="31" customFormat="false" ht="13.8" hidden="false" customHeight="false" outlineLevel="0" collapsed="false">
      <c r="A31" s="235"/>
      <c r="B31" s="235"/>
      <c r="C31" s="235"/>
      <c r="D31" s="235"/>
      <c r="E31" s="235"/>
      <c r="F31" s="235"/>
      <c r="G31" s="235"/>
    </row>
  </sheetData>
  <mergeCells count="3">
    <mergeCell ref="A1:O3"/>
    <mergeCell ref="B7:B8"/>
    <mergeCell ref="C7:C8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11799</TotalTime>
  <Application>LibreOffice/6.3.4.2$Windows_X86_64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2017-11-08T12:50:50Z</dcterms:created>
  <dc:creator>Charles Mizrahi</dc:creator>
  <dc:description/>
  <dc:language>pt-BR</dc:language>
  <cp:lastModifiedBy/>
  <cp:lastPrinted>2021-09-21T14:36:33Z</cp:lastPrinted>
  <dcterms:modified xsi:type="dcterms:W3CDTF">2021-09-21T14:36:40Z</dcterms:modified>
  <cp:revision>59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