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jpeg" ContentType="image/jpeg"/>
  <Override PartName="/xl/media/image3.jpeg" ContentType="image/jpeg"/>
  <Override PartName="/xl/media/image4.jpeg" ContentType="image/jpeg"/>
  <Override PartName="/xl/media/image5.jpeg" ContentType="image/jpe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_Orçamentária" sheetId="1" state="visible" r:id="rId2"/>
    <sheet name="Memorial_Calculo" sheetId="2" state="visible" r:id="rId3"/>
    <sheet name="Composição gerador520kva" sheetId="3" state="visible" r:id="rId4"/>
    <sheet name="Composição de BDI" sheetId="4" state="visible" r:id="rId5"/>
    <sheet name="Cronograma_Físico_Financeiro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<sst xmlns="http://schemas.openxmlformats.org/spreadsheetml/2006/main" count="379" uniqueCount="169">
  <si>
    <t xml:space="preserve">República Federativa do Brasil – Estado do Rio de Janeiro</t>
  </si>
  <si>
    <t xml:space="preserve">Prefeitura Municipal de Quissamã</t>
  </si>
  <si>
    <t xml:space="preserve">Rua Conde Araruama, n° 425 – Quissamã - RJ</t>
  </si>
  <si>
    <t xml:space="preserve">SERVIÇOS DE INSTALAÇÕES ELÉTRICAS E ILUMINAÇÃO ESPECÍFICA PARA ATENDER A  EXPOSIÇÃO AGROPECUÁRIA DE 2024</t>
  </si>
  <si>
    <t xml:space="preserve">Planilha Orçamentária</t>
  </si>
  <si>
    <t xml:space="preserve">Referência:EMOP de dezembro / 2023</t>
  </si>
  <si>
    <t xml:space="preserve">LOCAÇÃO DE MATERIAIS</t>
  </si>
  <si>
    <t xml:space="preserve">Item</t>
  </si>
  <si>
    <t xml:space="preserve">Tabela</t>
  </si>
  <si>
    <t xml:space="preserve">Código</t>
  </si>
  <si>
    <t xml:space="preserve">Descrição</t>
  </si>
  <si>
    <t xml:space="preserve">Unidade</t>
  </si>
  <si>
    <t xml:space="preserve">Quantidade</t>
  </si>
  <si>
    <t xml:space="preserve">V. Unit.</t>
  </si>
  <si>
    <t xml:space="preserve">V. Total</t>
  </si>
  <si>
    <t xml:space="preserve">PESQUISAS DE MERCADO</t>
  </si>
  <si>
    <t xml:space="preserve">PESQ.1</t>
  </si>
  <si>
    <t xml:space="preserve">Locação de 400 metros cabo  pré reunido quadriplex 120MM; 200 metros de cabo pré-reunido de al, seção 3#95mm² com neutro, isolamento 0,6/1,0KV; 300 metros de cabo pré-reunido de al seção 3#50mm² com neutro, isolamento 0,6/1,0KV; 450 metros de cabo de alumínio nu, seção 2ca awg; 400 metros de cabo de cobre seção 1x35mm²/750V; 300 metros de cabo de cobre seção 1x16mm²/750V; 400 metros de cabo de cobre seção 1x10mm²/750V; 100 refletores de LED 400W; 130 refletores de LED 200W; , rele foto célula; 500M Cabo de cobre 2,5mm; 10 rolos de fita isolante 20M; 30 refletores de LED 50W.</t>
  </si>
  <si>
    <t xml:space="preserve">DIA</t>
  </si>
  <si>
    <t xml:space="preserve">PESQ.2</t>
  </si>
  <si>
    <t xml:space="preserve">Locação de 800 metros de fio singelo de cobre seção 6mm²/750V; 500M Cabo de cobre 2,5mm; 500 metros de fio singelo de cobre seção 4mm²/750V; 400 metros  de fio paralelo de cobre seção 2x2,5mm²; 300 metros de fio paralelo de cobre seção 2x4mm²/750V;  65 lâmpadas de 400W vapor metálico; 50 reatores de 400W vapor metálico; 10 rolos de fita isolante 20M; 50 disjuntores 2x40A; 10 disjuntores 3x50A; 05 disjuntores 3x70A;  05 disjuntores 3x100A; 02 disjuntores 3x150A e 20 disjuntores 1x40A ;  03 disjuntores 3 x 200A ; 100 tomadas em 127V ; 100 tomadas em 220 V ; 100 pontos de luz com lâmpada de LED 20W ; 35 pontos de luz com lâmpadas de LED 25W ; 20 rolos de fita isolante  de 20 M .</t>
  </si>
  <si>
    <t xml:space="preserve">PESQ.3</t>
  </si>
  <si>
    <t xml:space="preserve">Locação de  03 postes circular de concreto 11x400kg; 06 postes circular de concreto 11x200Kg e 02 postes circular de concreto 9x200Kg ; 10 postes galvanizados com 7 metros ;  06 postes galvanizados com 05 metros ; 70 cruzetas de madeira; 140 mão francesa; Parafusos  e cintas.</t>
  </si>
  <si>
    <t xml:space="preserve">SUBTOTAL DE LOCAÇÃO DE MATERIAIS</t>
  </si>
  <si>
    <t xml:space="preserve">LOCAÇÃO DE GERADORES  E TRANSFORMADORES</t>
  </si>
  <si>
    <t xml:space="preserve">EMOP - Composições</t>
  </si>
  <si>
    <t xml:space="preserve">05.014.0009-A</t>
  </si>
  <si>
    <t xml:space="preserve">ALUGUEL DE TRANSFORMADOR DE DISTRIBUIÇÃO, TRIFÁSICO, 60HZ, 13,8KV - 220/127V, 75KVA</t>
  </si>
  <si>
    <t xml:space="preserve">UNXMÊS</t>
  </si>
  <si>
    <t xml:space="preserve">05.014.0015-A</t>
  </si>
  <si>
    <t xml:space="preserve">ALUGUEL DE TRANSFORMADOR DE DISTRIBUIÇÃO, TRIFÁSICO, 60HZ, 13,8KV - 220/127V, 112,5KVA</t>
  </si>
  <si>
    <t xml:space="preserve">19.011.0009-C</t>
  </si>
  <si>
    <r>
      <rPr>
        <sz val="8"/>
        <color rgb="FF000000"/>
        <rFont val="Calibri"/>
        <family val="0"/>
        <charset val="1"/>
      </rPr>
      <t xml:space="preserve">GRUPO GERADOR ABERTO PARA ENERGIA DE EMERGENCIA,TRIFASICO,22 0/127V FREQUENCIA 50/60HZ,COM REGULADOR DE TENSAO E FREQUENCIA AUTOMATICA,QUADRO DE COMANDO MANUAL E TANQUE DE COMBUSTIV</t>
    </r>
    <r>
      <rPr>
        <sz val="8"/>
        <color rgb="FF000000"/>
        <rFont val="Calibri"/>
        <family val="2"/>
        <charset val="1"/>
      </rPr>
      <t xml:space="preserve">EL DE APROXIMADAMENTE 328L COM AUTONOMIA APROXIMADA DE 12H,NA POTENCIA DE 145/125KVA (INTERMITENTE/CONTINUA),EXCLUSIVE OPERADOR</t>
    </r>
  </si>
  <si>
    <t xml:space="preserve">H</t>
  </si>
  <si>
    <t xml:space="preserve">19.011.0009-D</t>
  </si>
  <si>
    <t xml:space="preserve">19.011.0009-F</t>
  </si>
  <si>
    <r>
      <rPr>
        <sz val="8"/>
        <color rgb="FF000000"/>
        <rFont val="Calibri"/>
        <family val="0"/>
        <charset val="1"/>
      </rPr>
      <t xml:space="preserve">GRUPO GERADOR ABERTO,PARA ENERGIA DE EMERGENCIA,TRIFASICO,22 0/127V FREQUENCIA 50/60HZ,COM REGULADOR DE TENSAO E FREQUENCIA AUTOMATICA,QUADRO DE COMANDO AUTOMATICO E TANQUE DE COMBU</t>
    </r>
    <r>
      <rPr>
        <sz val="8"/>
        <color rgb="FF000000"/>
        <rFont val="Calibri"/>
        <family val="2"/>
        <charset val="1"/>
      </rPr>
      <t xml:space="preserve">STIVEL DE APROXIMADAMENTE 568 LITROS COM AUTONOMIA APROXIMADA DE 5H,NA POTENCIA DE 650/520 KVA (INTERMITENTE/CONTINUA) EXCLUSIVE OPERADOR</t>
    </r>
  </si>
  <si>
    <t xml:space="preserve">SUBTOTAL DE LOCAÇÃO DE GERADORES  E TRANSFORMADORES</t>
  </si>
  <si>
    <t xml:space="preserve">FORNECIMENTO</t>
  </si>
  <si>
    <t xml:space="preserve">EMOP - Insumos</t>
  </si>
  <si>
    <t xml:space="preserve">LAMPADA LED,BULBO,A60,20W,100/240V,BASE E27</t>
  </si>
  <si>
    <t xml:space="preserve">UNID</t>
  </si>
  <si>
    <t xml:space="preserve">LAMPADA LED,BULBO,A60,30W,100/240V,BASE E27</t>
  </si>
  <si>
    <t xml:space="preserve">SUBTOTAL DE FORNECIMENTO</t>
  </si>
  <si>
    <t xml:space="preserve">LOCAÇÃO DE VEÍCULOS</t>
  </si>
  <si>
    <t xml:space="preserve">19.004.0006-C</t>
  </si>
  <si>
    <t xml:space="preserve">CAMINHÃO CARROCERIA FIXA, TRUCADO, 12T, MOTOR DIESEL 142 CV, INCLUSIVE. MOTORISTA (CP)</t>
  </si>
  <si>
    <t xml:space="preserve">19.004.0081-C</t>
  </si>
  <si>
    <r>
      <rPr>
        <sz val="7.5"/>
        <color rgb="FF000000"/>
        <rFont val="Arial"/>
        <family val="2"/>
        <charset val="1"/>
      </rPr>
      <t xml:space="preserve">GUINDAUTO COM CAPACIDADE MAXIMA DE CARGA EM TORNO DE 4T A APROXIMADAMENTE 2,00M E ALCANCE MAXIMO VERTICAL(DO SOLO)A APROXIMADAMENTE 8,00M,ANGULO DE GIRO DE 180º,MONTADO SOBRE CHASSIS DE CAMINHAO,EXCLUSIVE ESTE.SAO CONSIDERADOS DOIS AJUDANTE </t>
    </r>
    <r>
      <rPr>
        <sz val="7.5"/>
        <color rgb="FF000000"/>
        <rFont val="Calibri"/>
        <family val="2"/>
        <charset val="1"/>
      </rPr>
      <t xml:space="preserve">S,EXCLUSIVE OPERADOR QUE E CONSIDERADO O MOTORISTA DO CAMINHÃO</t>
    </r>
  </si>
  <si>
    <t xml:space="preserve">19.004.0046-C</t>
  </si>
  <si>
    <t xml:space="preserve">CAMIONETE TIPO PICK-UP,COM CABINE SIMPLES E CACAMBA,TIPO LEVE,MOTOR BICOMBUSTIVEL (GASOLINA E ALCOOL) DE 1,6 LITROS,INCLUSIVE MOTORISTA</t>
  </si>
  <si>
    <t xml:space="preserve">19.004.0045-C</t>
  </si>
  <si>
    <t xml:space="preserve">VEÍCULO DE PASSEIO, 5 PASSAGEIROS, MOTOR BICOMBUSTÍVEL (GASOLINA E ÁCOOL) DE 1.0 LITRO, EXCLUSIVE MOTORISTA</t>
  </si>
  <si>
    <t xml:space="preserve">SUBTOTAL DE LOCAÇÃO DE VEÍCULOS</t>
  </si>
  <si>
    <t xml:space="preserve">MÃO-DE-OBRA</t>
  </si>
  <si>
    <t xml:space="preserve">05.105.0130-A</t>
  </si>
  <si>
    <t xml:space="preserve">MÃO DE OBRA DE ENGENHEIRO OU ARQUITETO JR., INCLUSIVE ENCARGOS SOCIAIS</t>
  </si>
  <si>
    <t xml:space="preserve">MÊS</t>
  </si>
  <si>
    <t xml:space="preserve">05.105.0112-A</t>
  </si>
  <si>
    <t xml:space="preserve">MÃO DE OBRA DE ELETRICISTA, INCLUSIVE ENCARGOS SOCIAIS</t>
  </si>
  <si>
    <t xml:space="preserve">05.105.0115-A</t>
  </si>
  <si>
    <t xml:space="preserve">MÃO DE OBRA DE AJUDANTE, INCLUSIVE ENCARGOS SOCIAIS</t>
  </si>
  <si>
    <t xml:space="preserve">05.105.0127-A</t>
  </si>
  <si>
    <t xml:space="preserve">MÃO DE OBRA DE ENCARREGADO DE OBRA, INCLUSIVE ENCARGOS SOCIAIS</t>
  </si>
  <si>
    <t xml:space="preserve">MÃO DE OBRA DE ELETRICISTA, INCLUSIVE ENCARGOS SOCIAIS (PLANTÃO)</t>
  </si>
  <si>
    <t xml:space="preserve">MÃO DE OBRA DE AJUDANTE, INCLUSIVE ENCARGOS SOCIAIS (PLANTÃO)</t>
  </si>
  <si>
    <t xml:space="preserve">05.105.0148-A</t>
  </si>
  <si>
    <t xml:space="preserve">MÃO DE OBRA DE MOTORISTA, INCLUSIVE ENCARGOS SOCIAIS</t>
  </si>
  <si>
    <t xml:space="preserve">SUBTOTAL DE MÃO-DE-OBRA</t>
  </si>
  <si>
    <t xml:space="preserve">SUBTOTAL GERAL EQUIPAMENTO + LOCAÇÃO DE MATERIAIS + MÃO DE OBRA</t>
  </si>
  <si>
    <t xml:space="preserve">BDI (20%)</t>
  </si>
  <si>
    <t xml:space="preserve">SUBTOTAL EQUIPAMENTOS + LOCAÇÃO DE MATERIAIS + MÃO DE OBRA (COM BDI)  </t>
  </si>
  <si>
    <t xml:space="preserve">SUB TOTAL MATERIAIS</t>
  </si>
  <si>
    <t xml:space="preserve">TOTALGERAL</t>
  </si>
  <si>
    <t xml:space="preserve">Memorial de Cálculo</t>
  </si>
  <si>
    <t xml:space="preserve">Observações</t>
  </si>
  <si>
    <t xml:space="preserve">Utilização dos cabos de alumínio NU  para a extensão de rede dos transformadores </t>
  </si>
  <si>
    <t xml:space="preserve">Utilização dos Refletores de 400W e 200W , Cruzetas , mão francesas e acessórios nos seguintes postes existentes : Pista de areia ; Pista de grama; Em frente ao pavilhão leiteiro ; Em frente ao pavilhão bovino ; Área de brita ; Atrás dos pavilhões ; Em frente ao Tatersal ; Atrás da delegacia ; Estacionamento ; Ao lado do Curral ; Atrás da pista de laço e  estacionamento na área nova do Parque de Exposições.</t>
  </si>
  <si>
    <t xml:space="preserve">Utilização dos cabos de cobre para derivação da rede principal e alimentação das barracas e demais pontos necessários ; Utilização dos cabos de alumínio pré- reunido quadriplex como rede de  alimentação principal do Parque de Exposições.</t>
  </si>
  <si>
    <t xml:space="preserve">Utilização dos cabos de alumínio pré- reunido quadriplex como rede de  alimentação principal do Parque de Exposições.</t>
  </si>
  <si>
    <t xml:space="preserve">Utilização de refletores de Led 50W na fazendinha e na área dos coqueiros</t>
  </si>
  <si>
    <t xml:space="preserve">Utilização dos pontos de luz  nas barracas  / restaurantes  , stands e demais pontos necessáios.</t>
  </si>
  <si>
    <t xml:space="preserve">Utilização das tomadas  de 127 e 220V nas barracas  / restaurantes  , stands e demais pontos necessáios.</t>
  </si>
  <si>
    <t xml:space="preserve">Utilização dos disjuntores de proteção e cabos nos pontos necessários. Utilização de 65 lâmpadas vapor metálica de 400W e 50 reatores de vapor metálico de  400W em alguns postes existentes.Utilização dos Refletores de 400W e 200W , Cruzetas , mão francesas e acessórios nos seguintes postes existentes : Pista de areia ; Pista de granma; Em frente ao pavilhão leiteiro ; Em frente ao pavilhão bovino ; Área de brita ; Atrás dos pavilhões ; Em frente ao Tatersal ; Atrás da delegacia ; Estacionamento ; Ao lado do Curral ; Atrás da pista de laço.</t>
  </si>
  <si>
    <t xml:space="preserve">Utilização de 11 postes de concreto  com cruzetas e ferragens na montagem da rede elétrica dos transformadores.</t>
  </si>
  <si>
    <t xml:space="preserve">Utilização dos postes Galvanizados na área da Fazendinha e na rua dos coqueiros.</t>
  </si>
  <si>
    <t xml:space="preserve">Aluguel de transformador de distribuição, trifásico, 60Hz, 13,8kV - 220/127V, 75kVA</t>
  </si>
  <si>
    <t xml:space="preserve">Utilização de 1 mês, devido a necessidade de disponibilização do equipamento 15 dias antes do evento para a ligação da ENEL e 15 dias após o evento para o desligamento</t>
  </si>
  <si>
    <t xml:space="preserve">Aluguel de transformador de distribuição, trifásico, 60Hz, 13,8kV - 220/127V, 112,5kVA</t>
  </si>
  <si>
    <t xml:space="preserve">GRUPO GERADOR,ESTACIONARIO,COM ALTERNADOR DE 145/125KVA,EXCLUSIVE OPERADOR - Custo Produtivo</t>
  </si>
  <si>
    <r>
      <rPr>
        <b val="true"/>
        <sz val="7.5"/>
        <color rgb="FF000000"/>
        <rFont val="Arial"/>
        <family val="0"/>
        <charset val="1"/>
      </rPr>
      <t xml:space="preserve"> DOIS ( 02) GERADORES</t>
    </r>
    <r>
      <rPr>
        <sz val="7.5"/>
        <color rgb="FF000000"/>
        <rFont val="Arial"/>
        <family val="0"/>
        <charset val="1"/>
      </rPr>
      <t xml:space="preserve"> . Sendo (01) um Gerador para atender a cabine de energia existente que alimenta o tattersal e adjacências e (01) gerador para atender o transformador de 75KVA. Estimativa de 4 horas por dia, para atender faltas de energia e manutenções que venham a ser necessárias , custo produtivo</t>
    </r>
  </si>
  <si>
    <t xml:space="preserve">GRUPO GERADOR,ESTACIONARIO,COM ALTERNADOR DE 145/125KVA,EXCLUSIVE OPERADOR - Custo Improdutivo</t>
  </si>
  <si>
    <r>
      <rPr>
        <b val="true"/>
        <sz val="7.5"/>
        <color rgb="FF000000"/>
        <rFont val="Arial"/>
        <family val="0"/>
        <charset val="1"/>
      </rPr>
      <t xml:space="preserve"> DOIS ( 02) GERADORES</t>
    </r>
    <r>
      <rPr>
        <sz val="7.5"/>
        <color rgb="FF000000"/>
        <rFont val="Arial"/>
        <family val="0"/>
        <charset val="1"/>
      </rPr>
      <t xml:space="preserve"> . Sendo (01) um Gerador para atender a cabine de energia existente que alimenta o tattersal e adjacências e (01) gerador para atender o transformador de 75KVA. Estimativa de 20 horas por dia, para atender faltas de energia e manutenções que venham a ser necessárias , custo improdutivo</t>
    </r>
  </si>
  <si>
    <t xml:space="preserve">GRUPO GERADOR,ESTACIONARIO,COM ALTERNADOR DE 650/520KVA,EXCLUSIVE OPERADOR - Custo Produtivo</t>
  </si>
  <si>
    <t xml:space="preserve">Gerador para atender a cabine de energia principal que alimenta o parque de exposições, estimativa de 4 horas por dia, para atender faltas de energia e manutenções que venham a ser necessárias na referida cabine, custo produtivo</t>
  </si>
  <si>
    <t xml:space="preserve">GRUPO GERADOR,ESTACIONARIO,COM ALTERNADOR DE 650/520KVA,EXCLUSIVE OPERADOR - Custo Improdutivo</t>
  </si>
  <si>
    <t xml:space="preserve">Gerador para atender a cabine de energia principal que alimenta o parque de exposições, estimativa de 20 horas por dia, para atender faltas de energia e manutenções que venham a ser necessárias na referida cabine, custo improdutivo</t>
  </si>
  <si>
    <t xml:space="preserve">Lâmpadas LED para REPOSIÇÃO  nos seguintes  locais: Entrada do Parque  ,  Banheiro defesa Civil ,  Sala VIP ; Banheiro do Prédio ,  Barracão dos tratores ; Banheiro lado do almoxarifado ; Baia dos cavalos pavilhão do gado ; Pavilhão leiteiro ; Área de ração de gado ; Restaurante ; Administração ; Sala do meio ambiente ;  Casa de Taipa ; Tatersal ; Banheiro Tatersal ; Casinha de madeira.</t>
  </si>
  <si>
    <t xml:space="preserve">caminhão carroceria fixa, trucado, 12t, motor diesel 142 cv, inclusive. motorista (cp)</t>
  </si>
  <si>
    <t xml:space="preserve">16 Dias (10 dias de montagem e 6 dias de desmontagem) x 8h por dia </t>
  </si>
  <si>
    <t xml:space="preserve">Guindauto capac. 4T. a aprox. 2mt alcance  vert. a aprox. 8mt, sobre chassi de caminhão, excl. este e excl. operador (CP)</t>
  </si>
  <si>
    <t xml:space="preserve">camionete tipo pick-up,com cabine simples e cacamba,tipo leve,motor bicombustivel (gasolina e alcool) de 1,6 litros,inclusive motorista</t>
  </si>
  <si>
    <t xml:space="preserve">16 Dias (10 dias de montagem e 6 dias de desmontagem) x 2h por dia </t>
  </si>
  <si>
    <t xml:space="preserve">Veículo de passeio, 5 passageiros, motor bicombustível (gasolina e ácool) de 1.0 litro, exclusive motorista</t>
  </si>
  <si>
    <t xml:space="preserve">16 Dias (10 dias de montagem e 6 dias de desmontagem) x 4h por dia </t>
  </si>
  <si>
    <t xml:space="preserve">Mão de obra de engenheiro ou arquiteto jr., inclusive encargos sociais</t>
  </si>
  <si>
    <t xml:space="preserve">16 Dias (10 dias de montagem e 6 dias de desmontagem) x 2h por dia x 1 profissional = 32h</t>
  </si>
  <si>
    <t xml:space="preserve">Mão de obra de eletricista, inclusive encargos sociais</t>
  </si>
  <si>
    <t xml:space="preserve">16 Dias (10 dias de montagem e 6 dias de desmontagem) x 8h por dia x 2 profissionais = 256h</t>
  </si>
  <si>
    <t xml:space="preserve">Mão de obra de ajudante, inclusive encargos sociais</t>
  </si>
  <si>
    <t xml:space="preserve">16 Dias (10 dias de montagem e 6 dias de desmontagem) x 8h por dia x 3 profissionais = 384h</t>
  </si>
  <si>
    <t xml:space="preserve">Mão de obra de encarregado de obra, inclusive encargos sociais</t>
  </si>
  <si>
    <t xml:space="preserve">16 Dias (10 dias de montagem e 6 dias de desmontagem) x 4h por dia x 1 profissional = 64h </t>
  </si>
  <si>
    <t xml:space="preserve">Mão de obra de eletricista, inclusive encargos sociais (Plantão)</t>
  </si>
  <si>
    <t xml:space="preserve">6 Dias de período noturno de 8h por dia (das 19h às 04h) x 1 profissional = 48h; 5 dias de período diurno de 8h por dia (das 10h às 19h) x 1 profissional = 40h</t>
  </si>
  <si>
    <t xml:space="preserve">Mão de obra de ajudante, inclusive encargos sociais (Plantão)</t>
  </si>
  <si>
    <t xml:space="preserve">Mão de obra de motorista, inclusive encargos sociais</t>
  </si>
  <si>
    <t xml:space="preserve">16 Dias (10 dias de montagem e 6 dias de desmontagem) x 4h por dia = 64h </t>
  </si>
  <si>
    <t xml:space="preserve">OBS. Pela tabela EMOP a referência de trabalho por mês dos profissionais é de 176 horas trabalhadas.</t>
  </si>
  <si>
    <t xml:space="preserve">Planilha de Composições</t>
  </si>
  <si>
    <t xml:space="preserve">GRUPO GERADOR,ESTACIONARIO,COM ALTERNADOR DE 650/520KVA,EXCLUSIVE OPERADOR - CUSTO PRODUTIVO</t>
  </si>
  <si>
    <t xml:space="preserve">SEQ.</t>
  </si>
  <si>
    <t xml:space="preserve">ELEMENTAR</t>
  </si>
  <si>
    <t xml:space="preserve">DESCRIÇÃO</t>
  </si>
  <si>
    <t xml:space="preserve">UN.</t>
  </si>
  <si>
    <t xml:space="preserve">REUTILIZ.</t>
  </si>
  <si>
    <t xml:space="preserve">QUANT.</t>
  </si>
  <si>
    <t xml:space="preserve">PERC.</t>
  </si>
  <si>
    <t xml:space="preserve">PREÇO</t>
  </si>
  <si>
    <t xml:space="preserve">REFER.</t>
  </si>
  <si>
    <t xml:space="preserve">TOTAL</t>
  </si>
  <si>
    <t xml:space="preserve">OLEO DIESEL COMBUSTIVEL COMUM, NA BOMBA</t>
  </si>
  <si>
    <t xml:space="preserve">L</t>
  </si>
  <si>
    <t xml:space="preserve">OLEO LUBRIFICANTE MINERAL MONOVISCOSO, CLASSIFICACAO API CF E VISCOSIDADE SAE 30</t>
  </si>
  <si>
    <t xml:space="preserve">GRAXA COMUM P/LUBRIFICACAO DE CHASSIS, EM TAMBORES DE 170KG</t>
  </si>
  <si>
    <t xml:space="preserve">KG</t>
  </si>
  <si>
    <t xml:space="preserve">GRUPO GER.P/ENERG.EMERG.TRIF.220/127V,FREQ.50/60HZ,C/REG.TEN.FREQ.AUT.QUADRO COM.AUT.TANQUE COMB.POT.650/520KVA INT./COM</t>
  </si>
  <si>
    <t xml:space="preserve">UN</t>
  </si>
  <si>
    <t xml:space="preserve">GRUPO GERADOR,ESTACIONARIO,COM ALTERNADOR DE 650/520KVA,EXCLUSIVE OPERADOR - CUSTO IMPRODUTIVO</t>
  </si>
  <si>
    <t xml:space="preserve">Planilha de Composição de BDI</t>
  </si>
  <si>
    <t xml:space="preserve">Item componente do BDI</t>
  </si>
  <si>
    <t xml:space="preserve">Valores Propostos </t>
  </si>
  <si>
    <t xml:space="preserve">Tributos</t>
  </si>
  <si>
    <t xml:space="preserve">%</t>
  </si>
  <si>
    <t xml:space="preserve">AC</t>
  </si>
  <si>
    <t xml:space="preserve">Administração Central</t>
  </si>
  <si>
    <t xml:space="preserve">PIS</t>
  </si>
  <si>
    <t xml:space="preserve">R</t>
  </si>
  <si>
    <t xml:space="preserve">Riscos</t>
  </si>
  <si>
    <t xml:space="preserve">COFINS</t>
  </si>
  <si>
    <t xml:space="preserve">S + G</t>
  </si>
  <si>
    <t xml:space="preserve">Seguro e Garantia</t>
  </si>
  <si>
    <t xml:space="preserve">ISS</t>
  </si>
  <si>
    <t xml:space="preserve">DF</t>
  </si>
  <si>
    <t xml:space="preserve">Despesas Financeiras</t>
  </si>
  <si>
    <t xml:space="preserve">Total</t>
  </si>
  <si>
    <t xml:space="preserve">Lucro</t>
  </si>
  <si>
    <t xml:space="preserve">I </t>
  </si>
  <si>
    <t xml:space="preserve">Tributos (PIS, COFINS e ISS)</t>
  </si>
  <si>
    <t xml:space="preserve">BDI %=</t>
  </si>
  <si>
    <t xml:space="preserve">Esta planilha foi elaborada conforme equação para cálculo do percentual do BDI recomendada pelo relatório do acórdão TCU – 2369/2011 e TCU – 2622/2013, conforme abaixo ilustrado.</t>
  </si>
  <si>
    <t xml:space="preserve">Cronograma de Desembolso</t>
  </si>
  <si>
    <t xml:space="preserve">VALOR TOTAL DO CONTRATO</t>
  </si>
  <si>
    <t xml:space="preserve">Etapa</t>
  </si>
  <si>
    <t xml:space="preserve">Mês</t>
  </si>
  <si>
    <t xml:space="preserve">Percentual Executado</t>
  </si>
  <si>
    <t xml:space="preserve">Valor Etapa</t>
  </si>
  <si>
    <t xml:space="preserve">Percentual Acumulado</t>
  </si>
  <si>
    <t xml:space="preserve">Valor Acumulado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</si>
</sst>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@"/>
    <numFmt numFmtId="166" formatCode="General"/>
    <numFmt numFmtId="167" formatCode="[$R$ -416]#,##0.00"/>
    <numFmt numFmtId="168" formatCode="&quot;R$ &quot;#,##0.00"/>
    <numFmt numFmtId="169" formatCode="_-&quot;R$ &quot;* #,##0.00_-;&quot;-R$ &quot;* #,##0.00_-;_-&quot;R$ &quot;* \-??_-;_-@"/>
    <numFmt numFmtId="170" formatCode="0"/>
    <numFmt numFmtId="171" formatCode="[$R$-416]\ #,##0.00;[RED]\-[$R$-416]\ #,##0.00"/>
    <numFmt numFmtId="172" formatCode="0.00"/>
    <numFmt numFmtId="173" formatCode="&quot;R$ &quot;#,##0.00;[RED]&quot;-R$ &quot;#,##0.00"/>
    <numFmt numFmtId="174" formatCode="0.00%"/>
  </numFmts>
  <fonts count="29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7.5"/>
      <color rgb="FF000000"/>
      <name val="Calibri"/>
      <family val="0"/>
      <charset val="1"/>
    </font>
    <font>
      <sz val="10"/>
      <color rgb="FF000000"/>
      <name val="Arial"/>
      <family val="0"/>
      <charset val="1"/>
    </font>
    <font>
      <b val="true"/>
      <sz val="8"/>
      <color rgb="FF000000"/>
      <name val="Times New Roman"/>
      <family val="0"/>
      <charset val="1"/>
    </font>
    <font>
      <b val="true"/>
      <sz val="10"/>
      <color rgb="FF000000"/>
      <name val="Calibri"/>
      <family val="2"/>
      <charset val="1"/>
    </font>
    <font>
      <b val="true"/>
      <sz val="11"/>
      <color rgb="FFFFFFFF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7.5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7.5"/>
      <color rgb="FF000000"/>
      <name val="Arial"/>
      <family val="0"/>
      <charset val="1"/>
    </font>
    <font>
      <sz val="8"/>
      <color rgb="FF000000"/>
      <name val="Arial"/>
      <family val="2"/>
      <charset val="1"/>
    </font>
    <font>
      <sz val="8"/>
      <color rgb="FF000000"/>
      <name val="Arial"/>
      <family val="0"/>
      <charset val="1"/>
    </font>
    <font>
      <b val="true"/>
      <sz val="9"/>
      <color rgb="FF000000"/>
      <name val="Arial"/>
      <family val="0"/>
      <charset val="1"/>
    </font>
    <font>
      <sz val="8"/>
      <color rgb="FF000000"/>
      <name val="Calibri"/>
      <family val="2"/>
      <charset val="1"/>
    </font>
    <font>
      <sz val="11"/>
      <color rgb="FF000000"/>
      <name val="Calibri"/>
      <family val="0"/>
      <charset val="1"/>
    </font>
    <font>
      <sz val="7.5"/>
      <color rgb="FF000000"/>
      <name val="Arial"/>
      <family val="2"/>
      <charset val="1"/>
    </font>
    <font>
      <sz val="7.5"/>
      <color rgb="FF000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8"/>
      <color rgb="FF000000"/>
      <name val="&quot;Times New Roman&quot;"/>
      <family val="0"/>
      <charset val="1"/>
    </font>
    <font>
      <b val="true"/>
      <sz val="14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9"/>
      <color rgb="FF000000"/>
      <name val="Arial"/>
      <family val="0"/>
      <charset val="1"/>
    </font>
    <font>
      <b val="true"/>
      <sz val="11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b val="true"/>
      <i val="true"/>
      <sz val="11"/>
      <color rgb="FF000000"/>
      <name val="Calibri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833C0B"/>
        <bgColor rgb="FF993366"/>
      </patternFill>
    </fill>
    <fill>
      <patternFill patternType="solid">
        <fgColor rgb="FFA5A5A5"/>
        <bgColor rgb="FFB2B2B2"/>
      </patternFill>
    </fill>
    <fill>
      <patternFill patternType="solid">
        <fgColor rgb="FFFBE4D5"/>
        <bgColor rgb="FFFFDBB6"/>
      </patternFill>
    </fill>
    <fill>
      <patternFill patternType="solid">
        <fgColor rgb="FFB2B2B2"/>
        <bgColor rgb="FFA5A5A5"/>
      </patternFill>
    </fill>
    <fill>
      <patternFill patternType="solid">
        <fgColor rgb="FFFFDBB6"/>
        <bgColor rgb="FFFBE4D5"/>
      </patternFill>
    </fill>
    <fill>
      <patternFill patternType="solid">
        <fgColor rgb="FFE69138"/>
        <bgColor rgb="FFFF8080"/>
      </patternFill>
    </fill>
    <fill>
      <patternFill patternType="solid">
        <fgColor rgb="FFECECEC"/>
        <bgColor rgb="FFFBE4D5"/>
      </patternFill>
    </fill>
  </fills>
  <borders count="22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4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2" fillId="5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5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5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5" fillId="5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6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6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5" fillId="6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9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8" fontId="16" fillId="3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70" fontId="9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9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4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4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1" fillId="4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7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7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1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8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1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3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3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2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23" fillId="3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8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6" fillId="8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6" fillId="8" borderId="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8" borderId="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8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0" borderId="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25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5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25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25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5" fontId="25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2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18" fillId="4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27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0" fillId="4" borderId="1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1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18" fillId="4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26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2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2" fillId="4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ECECE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BE4D5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E69138"/>
      <rgbColor rgb="FFFF6600"/>
      <rgbColor rgb="FF666699"/>
      <rgbColor rgb="FFA5A5A5"/>
      <rgbColor rgb="FF003366"/>
      <rgbColor rgb="FF339966"/>
      <rgbColor rgb="FF003300"/>
      <rgbColor rgb="FF333300"/>
      <rgbColor rgb="FF833C0B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3.jpeg"/><Relationship Id="rId2" Type="http://schemas.openxmlformats.org/officeDocument/2006/relationships/image" Target="../media/image4.jpe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5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</xdr:col>
      <xdr:colOff>2467080</xdr:colOff>
      <xdr:row>0</xdr:row>
      <xdr:rowOff>57240</xdr:rowOff>
    </xdr:from>
    <xdr:to>
      <xdr:col>3</xdr:col>
      <xdr:colOff>3597480</xdr:colOff>
      <xdr:row>0</xdr:row>
      <xdr:rowOff>797400</xdr:rowOff>
    </xdr:to>
    <xdr:pic>
      <xdr:nvPicPr>
        <xdr:cNvPr id="0" name="image1.jpg 1" descr=""/>
        <xdr:cNvPicPr/>
      </xdr:nvPicPr>
      <xdr:blipFill>
        <a:blip r:embed="rId1"/>
        <a:stretch/>
      </xdr:blipFill>
      <xdr:spPr>
        <a:xfrm>
          <a:off x="5033160" y="57240"/>
          <a:ext cx="1130400" cy="740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</xdr:col>
      <xdr:colOff>4486320</xdr:colOff>
      <xdr:row>0</xdr:row>
      <xdr:rowOff>76320</xdr:rowOff>
    </xdr:from>
    <xdr:to>
      <xdr:col>4</xdr:col>
      <xdr:colOff>197280</xdr:colOff>
      <xdr:row>0</xdr:row>
      <xdr:rowOff>816480</xdr:rowOff>
    </xdr:to>
    <xdr:pic>
      <xdr:nvPicPr>
        <xdr:cNvPr id="1" name="image1.jpg" descr=""/>
        <xdr:cNvPicPr/>
      </xdr:nvPicPr>
      <xdr:blipFill>
        <a:blip r:embed="rId1"/>
        <a:stretch/>
      </xdr:blipFill>
      <xdr:spPr>
        <a:xfrm>
          <a:off x="7052400" y="76320"/>
          <a:ext cx="924120" cy="740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</xdr:col>
      <xdr:colOff>314280</xdr:colOff>
      <xdr:row>0</xdr:row>
      <xdr:rowOff>0</xdr:rowOff>
    </xdr:from>
    <xdr:to>
      <xdr:col>4</xdr:col>
      <xdr:colOff>482760</xdr:colOff>
      <xdr:row>0</xdr:row>
      <xdr:rowOff>740160</xdr:rowOff>
    </xdr:to>
    <xdr:pic>
      <xdr:nvPicPr>
        <xdr:cNvPr id="2" name="image1.jpg" descr=""/>
        <xdr:cNvPicPr/>
      </xdr:nvPicPr>
      <xdr:blipFill>
        <a:blip r:embed="rId1"/>
        <a:stretch/>
      </xdr:blipFill>
      <xdr:spPr>
        <a:xfrm>
          <a:off x="5022000" y="0"/>
          <a:ext cx="1084320" cy="740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</xdr:col>
      <xdr:colOff>3552840</xdr:colOff>
      <xdr:row>0</xdr:row>
      <xdr:rowOff>57240</xdr:rowOff>
    </xdr:from>
    <xdr:to>
      <xdr:col>3</xdr:col>
      <xdr:colOff>273240</xdr:colOff>
      <xdr:row>0</xdr:row>
      <xdr:rowOff>797400</xdr:rowOff>
    </xdr:to>
    <xdr:pic>
      <xdr:nvPicPr>
        <xdr:cNvPr id="3" name="image2.jpg" descr=""/>
        <xdr:cNvPicPr/>
      </xdr:nvPicPr>
      <xdr:blipFill>
        <a:blip r:embed="rId1"/>
        <a:stretch/>
      </xdr:blipFill>
      <xdr:spPr>
        <a:xfrm>
          <a:off x="5074920" y="57240"/>
          <a:ext cx="953280" cy="7401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57240</xdr:colOff>
      <xdr:row>21</xdr:row>
      <xdr:rowOff>19080</xdr:rowOff>
    </xdr:from>
    <xdr:to>
      <xdr:col>2</xdr:col>
      <xdr:colOff>2083320</xdr:colOff>
      <xdr:row>23</xdr:row>
      <xdr:rowOff>159120</xdr:rowOff>
    </xdr:to>
    <xdr:pic>
      <xdr:nvPicPr>
        <xdr:cNvPr id="4" name="image3.jpg" descr=""/>
        <xdr:cNvPicPr/>
      </xdr:nvPicPr>
      <xdr:blipFill>
        <a:blip r:embed="rId2"/>
        <a:stretch/>
      </xdr:blipFill>
      <xdr:spPr>
        <a:xfrm>
          <a:off x="57240" y="4143240"/>
          <a:ext cx="3548160" cy="464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2</xdr:col>
      <xdr:colOff>990720</xdr:colOff>
      <xdr:row>0</xdr:row>
      <xdr:rowOff>57240</xdr:rowOff>
    </xdr:from>
    <xdr:to>
      <xdr:col>3</xdr:col>
      <xdr:colOff>682920</xdr:colOff>
      <xdr:row>0</xdr:row>
      <xdr:rowOff>797400</xdr:rowOff>
    </xdr:to>
    <xdr:pic>
      <xdr:nvPicPr>
        <xdr:cNvPr id="5" name="image1.jpg" descr=""/>
        <xdr:cNvPicPr/>
      </xdr:nvPicPr>
      <xdr:blipFill>
        <a:blip r:embed="rId1"/>
        <a:stretch/>
      </xdr:blipFill>
      <xdr:spPr>
        <a:xfrm>
          <a:off x="2512800" y="57240"/>
          <a:ext cx="1076400" cy="740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54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K44" activeCellId="0" sqref="K44"/>
    </sheetView>
  </sheetViews>
  <sheetFormatPr defaultColWidth="14.28125" defaultRowHeight="12.75" zeroHeight="false" outlineLevelRow="0" outlineLevelCol="0"/>
  <cols>
    <col collapsed="false" customWidth="true" hidden="false" outlineLevel="0" max="1" min="1" style="1" width="9.58"/>
    <col collapsed="false" customWidth="true" hidden="false" outlineLevel="0" max="2" min="2" style="1" width="18.29"/>
    <col collapsed="false" customWidth="true" hidden="false" outlineLevel="0" max="3" min="3" style="2" width="12.14"/>
    <col collapsed="false" customWidth="true" hidden="false" outlineLevel="0" max="4" min="4" style="1" width="81.29"/>
    <col collapsed="false" customWidth="true" hidden="false" outlineLevel="0" max="5" min="5" style="1" width="13.14"/>
    <col collapsed="false" customWidth="true" hidden="false" outlineLevel="0" max="6" min="6" style="1" width="9.58"/>
    <col collapsed="false" customWidth="true" hidden="false" outlineLevel="0" max="7" min="7" style="1" width="11.14"/>
    <col collapsed="false" customWidth="true" hidden="false" outlineLevel="0" max="8" min="8" style="1" width="13"/>
    <col collapsed="false" customWidth="true" hidden="false" outlineLevel="0" max="9" min="9" style="1" width="9.13"/>
    <col collapsed="false" customWidth="true" hidden="false" outlineLevel="0" max="26" min="11" style="1" width="8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2.7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12.75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13.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customFormat="false" ht="12.75" hidden="false" customHeight="true" outlineLevel="0" collapsed="false">
      <c r="A6" s="9" t="s">
        <v>4</v>
      </c>
      <c r="B6" s="9"/>
      <c r="C6" s="9"/>
      <c r="D6" s="9"/>
      <c r="E6" s="9"/>
      <c r="F6" s="9"/>
      <c r="G6" s="9"/>
      <c r="H6" s="9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customFormat="false" ht="12.75" hidden="false" customHeight="true" outlineLevel="0" collapsed="false">
      <c r="A7" s="10" t="s">
        <v>5</v>
      </c>
      <c r="B7" s="10"/>
      <c r="C7" s="10"/>
      <c r="D7" s="10"/>
      <c r="E7" s="10"/>
      <c r="F7" s="10"/>
      <c r="G7" s="10"/>
      <c r="H7" s="10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customFormat="false" ht="12.75" hidden="false" customHeight="true" outlineLevel="0" collapsed="false">
      <c r="A8" s="11" t="s">
        <v>6</v>
      </c>
      <c r="B8" s="11"/>
      <c r="C8" s="11"/>
      <c r="D8" s="11"/>
      <c r="E8" s="11"/>
      <c r="F8" s="11"/>
      <c r="G8" s="11"/>
      <c r="H8" s="11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customFormat="false" ht="12.75" hidden="false" customHeight="true" outlineLevel="0" collapsed="false">
      <c r="A9" s="12" t="s">
        <v>7</v>
      </c>
      <c r="B9" s="13" t="s">
        <v>8</v>
      </c>
      <c r="C9" s="13" t="s">
        <v>9</v>
      </c>
      <c r="D9" s="12" t="s">
        <v>10</v>
      </c>
      <c r="E9" s="14" t="s">
        <v>11</v>
      </c>
      <c r="F9" s="14" t="s">
        <v>12</v>
      </c>
      <c r="G9" s="15" t="s">
        <v>13</v>
      </c>
      <c r="H9" s="15" t="s">
        <v>14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customFormat="false" ht="67.5" hidden="false" customHeight="false" outlineLevel="0" collapsed="false">
      <c r="A10" s="16" t="n">
        <v>1</v>
      </c>
      <c r="B10" s="17" t="s">
        <v>15</v>
      </c>
      <c r="C10" s="16" t="s">
        <v>16</v>
      </c>
      <c r="D10" s="18" t="s">
        <v>17</v>
      </c>
      <c r="E10" s="19" t="s">
        <v>18</v>
      </c>
      <c r="F10" s="20" t="n">
        <f aca="false">Memorial_Calculo!G10</f>
        <v>6</v>
      </c>
      <c r="G10" s="21" t="n">
        <v>3300</v>
      </c>
      <c r="H10" s="22" t="n">
        <f aca="false">G10*F10</f>
        <v>19800</v>
      </c>
      <c r="I10" s="4"/>
      <c r="J10" s="2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customFormat="false" ht="78.75" hidden="false" customHeight="false" outlineLevel="0" collapsed="false">
      <c r="A11" s="24" t="n">
        <v>2</v>
      </c>
      <c r="B11" s="17" t="s">
        <v>15</v>
      </c>
      <c r="C11" s="16" t="s">
        <v>19</v>
      </c>
      <c r="D11" s="18" t="s">
        <v>20</v>
      </c>
      <c r="E11" s="19" t="s">
        <v>18</v>
      </c>
      <c r="F11" s="20" t="n">
        <f aca="false">Memorial_Calculo!G15</f>
        <v>6</v>
      </c>
      <c r="G11" s="21" t="n">
        <v>3720</v>
      </c>
      <c r="H11" s="22" t="n">
        <f aca="false">G11*F11</f>
        <v>22320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customFormat="false" ht="33.75" hidden="false" customHeight="false" outlineLevel="0" collapsed="false">
      <c r="A12" s="24" t="n">
        <v>3</v>
      </c>
      <c r="B12" s="17" t="s">
        <v>15</v>
      </c>
      <c r="C12" s="16" t="s">
        <v>21</v>
      </c>
      <c r="D12" s="18" t="s">
        <v>22</v>
      </c>
      <c r="E12" s="19" t="s">
        <v>18</v>
      </c>
      <c r="F12" s="20" t="n">
        <v>6</v>
      </c>
      <c r="G12" s="21" t="n">
        <v>2480</v>
      </c>
      <c r="H12" s="22" t="n">
        <f aca="false">F12*G12</f>
        <v>14880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customFormat="false" ht="12.75" hidden="false" customHeight="false" outlineLevel="0" collapsed="false">
      <c r="A13" s="25" t="s">
        <v>23</v>
      </c>
      <c r="B13" s="25"/>
      <c r="C13" s="25"/>
      <c r="D13" s="25"/>
      <c r="E13" s="25"/>
      <c r="F13" s="25"/>
      <c r="G13" s="25"/>
      <c r="H13" s="26" t="n">
        <f aca="false">SUM(H10+H11+H12)</f>
        <v>57000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customFormat="false" ht="12.75" hidden="false" customHeight="false" outlineLevel="0" collapsed="false">
      <c r="A14" s="27"/>
      <c r="B14" s="27"/>
      <c r="C14" s="28"/>
      <c r="D14" s="27"/>
      <c r="E14" s="27"/>
      <c r="F14" s="27"/>
      <c r="G14" s="27"/>
      <c r="H14" s="22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customFormat="false" ht="12.75" hidden="false" customHeight="false" outlineLevel="0" collapsed="false">
      <c r="A15" s="29" t="s">
        <v>7</v>
      </c>
      <c r="B15" s="29" t="s">
        <v>8</v>
      </c>
      <c r="C15" s="30" t="s">
        <v>9</v>
      </c>
      <c r="D15" s="29" t="s">
        <v>24</v>
      </c>
      <c r="E15" s="29"/>
      <c r="F15" s="29"/>
      <c r="G15" s="29"/>
      <c r="H15" s="31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customFormat="false" ht="12.75" hidden="false" customHeight="false" outlineLevel="0" collapsed="false">
      <c r="A16" s="32" t="s">
        <v>7</v>
      </c>
      <c r="B16" s="32" t="s">
        <v>8</v>
      </c>
      <c r="C16" s="33" t="s">
        <v>9</v>
      </c>
      <c r="D16" s="32" t="s">
        <v>10</v>
      </c>
      <c r="E16" s="32"/>
      <c r="F16" s="32"/>
      <c r="G16" s="32"/>
      <c r="H16" s="3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customFormat="false" ht="12.75" hidden="false" customHeight="false" outlineLevel="0" collapsed="false">
      <c r="A17" s="16" t="n">
        <v>4</v>
      </c>
      <c r="B17" s="17" t="s">
        <v>25</v>
      </c>
      <c r="C17" s="17" t="s">
        <v>26</v>
      </c>
      <c r="D17" s="35" t="s">
        <v>27</v>
      </c>
      <c r="E17" s="19" t="s">
        <v>28</v>
      </c>
      <c r="F17" s="20" t="n">
        <v>1</v>
      </c>
      <c r="G17" s="21" t="n">
        <v>1495</v>
      </c>
      <c r="H17" s="22" t="n">
        <f aca="false">G17*F17</f>
        <v>1495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customFormat="false" ht="12.75" hidden="false" customHeight="true" outlineLevel="0" collapsed="false">
      <c r="A18" s="16" t="n">
        <v>5</v>
      </c>
      <c r="B18" s="17" t="s">
        <v>25</v>
      </c>
      <c r="C18" s="17" t="s">
        <v>29</v>
      </c>
      <c r="D18" s="35" t="s">
        <v>30</v>
      </c>
      <c r="E18" s="19" t="s">
        <v>28</v>
      </c>
      <c r="F18" s="20" t="n">
        <f aca="false">Memorial_Calculo!G23</f>
        <v>1</v>
      </c>
      <c r="G18" s="21" t="n">
        <v>1848.85</v>
      </c>
      <c r="H18" s="22" t="n">
        <f aca="false">G18*F18</f>
        <v>1848.85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customFormat="false" ht="45" hidden="false" customHeight="false" outlineLevel="0" collapsed="false">
      <c r="A19" s="16" t="n">
        <v>6</v>
      </c>
      <c r="B19" s="17" t="s">
        <v>25</v>
      </c>
      <c r="C19" s="16" t="s">
        <v>31</v>
      </c>
      <c r="D19" s="36" t="s">
        <v>32</v>
      </c>
      <c r="E19" s="19" t="s">
        <v>33</v>
      </c>
      <c r="F19" s="20" t="n">
        <v>48</v>
      </c>
      <c r="G19" s="21" t="n">
        <v>211.09</v>
      </c>
      <c r="H19" s="22" t="n">
        <f aca="false">G19*F19</f>
        <v>10132.32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customFormat="false" ht="45" hidden="false" customHeight="false" outlineLevel="0" collapsed="false">
      <c r="A20" s="16" t="n">
        <v>7</v>
      </c>
      <c r="B20" s="17" t="s">
        <v>25</v>
      </c>
      <c r="C20" s="16" t="s">
        <v>34</v>
      </c>
      <c r="D20" s="36" t="s">
        <v>32</v>
      </c>
      <c r="E20" s="19" t="s">
        <v>33</v>
      </c>
      <c r="F20" s="20" t="n">
        <v>240</v>
      </c>
      <c r="G20" s="21" t="n">
        <v>27.55</v>
      </c>
      <c r="H20" s="22" t="n">
        <f aca="false">G20*F20</f>
        <v>6612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customFormat="false" ht="45" hidden="false" customHeight="false" outlineLevel="0" collapsed="false">
      <c r="A21" s="16" t="n">
        <v>8</v>
      </c>
      <c r="B21" s="17" t="s">
        <v>25</v>
      </c>
      <c r="C21" s="16" t="s">
        <v>35</v>
      </c>
      <c r="D21" s="36" t="s">
        <v>36</v>
      </c>
      <c r="E21" s="19" t="s">
        <v>33</v>
      </c>
      <c r="F21" s="20" t="n">
        <f aca="false">Memorial_Calculo!G26</f>
        <v>24</v>
      </c>
      <c r="G21" s="21" t="n">
        <v>707.99</v>
      </c>
      <c r="H21" s="22" t="n">
        <f aca="false">G21*F21</f>
        <v>16991.76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customFormat="false" ht="45" hidden="false" customHeight="false" outlineLevel="0" collapsed="false">
      <c r="A22" s="16" t="n">
        <v>9</v>
      </c>
      <c r="B22" s="17" t="s">
        <v>25</v>
      </c>
      <c r="C22" s="16" t="s">
        <v>35</v>
      </c>
      <c r="D22" s="37" t="s">
        <v>36</v>
      </c>
      <c r="E22" s="19" t="s">
        <v>33</v>
      </c>
      <c r="F22" s="20" t="n">
        <f aca="false">Memorial_Calculo!G27</f>
        <v>120</v>
      </c>
      <c r="G22" s="21" t="n">
        <v>30.38</v>
      </c>
      <c r="H22" s="22" t="n">
        <f aca="false">G22*F22</f>
        <v>3645.6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customFormat="false" ht="12.75" hidden="false" customHeight="true" outlineLevel="0" collapsed="false">
      <c r="A23" s="16" t="n">
        <v>10</v>
      </c>
      <c r="B23" s="25"/>
      <c r="C23" s="25"/>
      <c r="D23" s="29" t="s">
        <v>37</v>
      </c>
      <c r="E23" s="25"/>
      <c r="F23" s="25"/>
      <c r="G23" s="25"/>
      <c r="H23" s="38" t="n">
        <f aca="false">SUM(H17:H22)</f>
        <v>40725.53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customFormat="false" ht="12.75" hidden="false" customHeight="true" outlineLevel="0" collapsed="false">
      <c r="A24" s="4"/>
      <c r="B24" s="4"/>
      <c r="C24" s="39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customFormat="false" ht="12.75" hidden="false" customHeight="true" outlineLevel="0" collapsed="false">
      <c r="A25" s="11" t="s">
        <v>38</v>
      </c>
      <c r="B25" s="11"/>
      <c r="C25" s="11"/>
      <c r="D25" s="11"/>
      <c r="E25" s="11"/>
      <c r="F25" s="11"/>
      <c r="G25" s="11"/>
      <c r="H25" s="11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customFormat="false" ht="12.75" hidden="false" customHeight="true" outlineLevel="0" collapsed="false">
      <c r="A26" s="14" t="s">
        <v>7</v>
      </c>
      <c r="B26" s="15" t="s">
        <v>8</v>
      </c>
      <c r="C26" s="13" t="s">
        <v>9</v>
      </c>
      <c r="D26" s="14" t="s">
        <v>10</v>
      </c>
      <c r="E26" s="14" t="s">
        <v>11</v>
      </c>
      <c r="F26" s="14" t="s">
        <v>12</v>
      </c>
      <c r="G26" s="15" t="s">
        <v>13</v>
      </c>
      <c r="H26" s="15" t="s">
        <v>14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customFormat="false" ht="12.75" hidden="false" customHeight="true" outlineLevel="0" collapsed="false">
      <c r="A27" s="40" t="n">
        <v>11</v>
      </c>
      <c r="B27" s="20" t="s">
        <v>39</v>
      </c>
      <c r="C27" s="17" t="n">
        <v>14712</v>
      </c>
      <c r="D27" s="35" t="s">
        <v>40</v>
      </c>
      <c r="E27" s="19" t="s">
        <v>41</v>
      </c>
      <c r="F27" s="20" t="n">
        <v>45</v>
      </c>
      <c r="G27" s="41" t="n">
        <v>20.28</v>
      </c>
      <c r="H27" s="22" t="n">
        <f aca="false">G27*F27</f>
        <v>912.6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customFormat="false" ht="12.75" hidden="false" customHeight="true" outlineLevel="0" collapsed="false">
      <c r="A28" s="40" t="n">
        <v>12</v>
      </c>
      <c r="B28" s="20" t="s">
        <v>39</v>
      </c>
      <c r="C28" s="17" t="n">
        <v>14714</v>
      </c>
      <c r="D28" s="35" t="s">
        <v>42</v>
      </c>
      <c r="E28" s="19" t="s">
        <v>41</v>
      </c>
      <c r="F28" s="20" t="n">
        <v>45</v>
      </c>
      <c r="G28" s="21" t="n">
        <v>30.76</v>
      </c>
      <c r="H28" s="22" t="n">
        <f aca="false">G28*F28</f>
        <v>1384.2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customFormat="false" ht="12.75" hidden="false" customHeight="true" outlineLevel="0" collapsed="false">
      <c r="A29" s="25" t="s">
        <v>43</v>
      </c>
      <c r="B29" s="25"/>
      <c r="C29" s="25"/>
      <c r="D29" s="25"/>
      <c r="E29" s="25"/>
      <c r="F29" s="25"/>
      <c r="G29" s="25"/>
      <c r="H29" s="38" t="n">
        <f aca="false">SUM(H27:H28)</f>
        <v>2296.8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customFormat="false" ht="12.75" hidden="false" customHeight="true" outlineLevel="0" collapsed="false">
      <c r="A30" s="4"/>
      <c r="B30" s="4"/>
      <c r="C30" s="39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customFormat="false" ht="12.75" hidden="false" customHeight="true" outlineLevel="0" collapsed="false">
      <c r="A31" s="11" t="s">
        <v>44</v>
      </c>
      <c r="B31" s="11"/>
      <c r="C31" s="11"/>
      <c r="D31" s="11"/>
      <c r="E31" s="11"/>
      <c r="F31" s="11"/>
      <c r="G31" s="11"/>
      <c r="H31" s="11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customFormat="false" ht="12.75" hidden="false" customHeight="true" outlineLevel="0" collapsed="false">
      <c r="A32" s="14" t="s">
        <v>7</v>
      </c>
      <c r="B32" s="15" t="s">
        <v>8</v>
      </c>
      <c r="C32" s="13" t="s">
        <v>9</v>
      </c>
      <c r="D32" s="14" t="s">
        <v>10</v>
      </c>
      <c r="E32" s="14" t="s">
        <v>11</v>
      </c>
      <c r="F32" s="12" t="s">
        <v>12</v>
      </c>
      <c r="G32" s="15" t="s">
        <v>13</v>
      </c>
      <c r="H32" s="15" t="s">
        <v>14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customFormat="false" ht="15" hidden="false" customHeight="false" outlineLevel="0" collapsed="false">
      <c r="A33" s="40" t="n">
        <v>13</v>
      </c>
      <c r="B33" s="20" t="s">
        <v>25</v>
      </c>
      <c r="C33" s="17" t="s">
        <v>45</v>
      </c>
      <c r="D33" s="42" t="s">
        <v>46</v>
      </c>
      <c r="E33" s="43" t="s">
        <v>33</v>
      </c>
      <c r="F33" s="20" t="n">
        <v>128</v>
      </c>
      <c r="G33" s="21" t="n">
        <v>233.27</v>
      </c>
      <c r="H33" s="22" t="n">
        <f aca="false">G33*F33</f>
        <v>29858.56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customFormat="false" ht="42" hidden="false" customHeight="false" outlineLevel="0" collapsed="false">
      <c r="A34" s="40" t="n">
        <v>14</v>
      </c>
      <c r="B34" s="20" t="s">
        <v>25</v>
      </c>
      <c r="C34" s="17" t="s">
        <v>47</v>
      </c>
      <c r="D34" s="44" t="s">
        <v>48</v>
      </c>
      <c r="E34" s="19" t="s">
        <v>33</v>
      </c>
      <c r="F34" s="20" t="n">
        <v>128</v>
      </c>
      <c r="G34" s="21" t="n">
        <v>58.19</v>
      </c>
      <c r="H34" s="22" t="n">
        <f aca="false">G34*F34</f>
        <v>7448.32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customFormat="false" ht="19.4" hidden="false" customHeight="false" outlineLevel="0" collapsed="false">
      <c r="A35" s="40" t="n">
        <v>15</v>
      </c>
      <c r="B35" s="20" t="s">
        <v>25</v>
      </c>
      <c r="C35" s="45" t="s">
        <v>49</v>
      </c>
      <c r="D35" s="46" t="s">
        <v>50</v>
      </c>
      <c r="E35" s="19" t="s">
        <v>33</v>
      </c>
      <c r="F35" s="20" t="n">
        <v>32</v>
      </c>
      <c r="G35" s="21" t="n">
        <v>86.73</v>
      </c>
      <c r="H35" s="22" t="n">
        <f aca="false">G35*F35</f>
        <v>2775.36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customFormat="false" ht="21" hidden="false" customHeight="false" outlineLevel="0" collapsed="false">
      <c r="A36" s="40" t="n">
        <v>16</v>
      </c>
      <c r="B36" s="20" t="s">
        <v>25</v>
      </c>
      <c r="C36" s="17" t="s">
        <v>51</v>
      </c>
      <c r="D36" s="42" t="s">
        <v>52</v>
      </c>
      <c r="E36" s="19" t="s">
        <v>33</v>
      </c>
      <c r="F36" s="20" t="n">
        <v>64</v>
      </c>
      <c r="G36" s="21" t="n">
        <v>46.87</v>
      </c>
      <c r="H36" s="22" t="n">
        <f aca="false">G36*F36</f>
        <v>2999.68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customFormat="false" ht="12.75" hidden="false" customHeight="true" outlineLevel="0" collapsed="false">
      <c r="A37" s="25" t="s">
        <v>53</v>
      </c>
      <c r="B37" s="25"/>
      <c r="C37" s="25"/>
      <c r="D37" s="25"/>
      <c r="E37" s="25"/>
      <c r="F37" s="25"/>
      <c r="G37" s="25"/>
      <c r="H37" s="38" t="n">
        <f aca="false">SUM(H33:H36)</f>
        <v>43081.92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customFormat="false" ht="12.75" hidden="false" customHeight="true" outlineLevel="0" collapsed="false">
      <c r="A38" s="4"/>
      <c r="B38" s="4"/>
      <c r="C38" s="39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customFormat="false" ht="12.75" hidden="false" customHeight="true" outlineLevel="0" collapsed="false">
      <c r="A39" s="11" t="s">
        <v>54</v>
      </c>
      <c r="B39" s="11"/>
      <c r="C39" s="11"/>
      <c r="D39" s="11"/>
      <c r="E39" s="11"/>
      <c r="F39" s="11"/>
      <c r="G39" s="11"/>
      <c r="H39" s="11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customFormat="false" ht="12.75" hidden="false" customHeight="true" outlineLevel="0" collapsed="false">
      <c r="A40" s="14" t="s">
        <v>7</v>
      </c>
      <c r="B40" s="15" t="s">
        <v>8</v>
      </c>
      <c r="C40" s="13" t="s">
        <v>9</v>
      </c>
      <c r="D40" s="14" t="s">
        <v>10</v>
      </c>
      <c r="E40" s="14" t="s">
        <v>11</v>
      </c>
      <c r="F40" s="12" t="s">
        <v>12</v>
      </c>
      <c r="G40" s="15" t="s">
        <v>13</v>
      </c>
      <c r="H40" s="15" t="s">
        <v>14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customFormat="false" ht="12.75" hidden="false" customHeight="false" outlineLevel="0" collapsed="false">
      <c r="A41" s="40" t="n">
        <v>17</v>
      </c>
      <c r="B41" s="20" t="s">
        <v>25</v>
      </c>
      <c r="C41" s="17" t="s">
        <v>55</v>
      </c>
      <c r="D41" s="35" t="s">
        <v>56</v>
      </c>
      <c r="E41" s="19" t="s">
        <v>57</v>
      </c>
      <c r="F41" s="47" t="n">
        <v>0.18</v>
      </c>
      <c r="G41" s="21" t="n">
        <v>17181.12</v>
      </c>
      <c r="H41" s="22" t="n">
        <f aca="false">F41*G41</f>
        <v>3092.6016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customFormat="false" ht="12.75" hidden="false" customHeight="false" outlineLevel="0" collapsed="false">
      <c r="A42" s="40" t="n">
        <v>18</v>
      </c>
      <c r="B42" s="20" t="s">
        <v>25</v>
      </c>
      <c r="C42" s="17" t="s">
        <v>58</v>
      </c>
      <c r="D42" s="35" t="s">
        <v>59</v>
      </c>
      <c r="E42" s="19" t="s">
        <v>57</v>
      </c>
      <c r="F42" s="48" t="n">
        <v>1.45</v>
      </c>
      <c r="G42" s="21" t="n">
        <v>4076.16</v>
      </c>
      <c r="H42" s="22" t="n">
        <f aca="false">F42*G42</f>
        <v>5910.432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customFormat="false" ht="12.75" hidden="false" customHeight="false" outlineLevel="0" collapsed="false">
      <c r="A43" s="40" t="n">
        <v>19</v>
      </c>
      <c r="B43" s="20" t="s">
        <v>25</v>
      </c>
      <c r="C43" s="17" t="s">
        <v>60</v>
      </c>
      <c r="D43" s="35" t="s">
        <v>61</v>
      </c>
      <c r="E43" s="19" t="s">
        <v>57</v>
      </c>
      <c r="F43" s="47" t="n">
        <v>2.18</v>
      </c>
      <c r="G43" s="21" t="n">
        <v>2948</v>
      </c>
      <c r="H43" s="22" t="n">
        <f aca="false">F43*G43</f>
        <v>6426.64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customFormat="false" ht="12.75" hidden="false" customHeight="false" outlineLevel="0" collapsed="false">
      <c r="A44" s="40" t="n">
        <v>20</v>
      </c>
      <c r="B44" s="20" t="s">
        <v>25</v>
      </c>
      <c r="C44" s="17" t="s">
        <v>62</v>
      </c>
      <c r="D44" s="35" t="s">
        <v>63</v>
      </c>
      <c r="E44" s="19" t="s">
        <v>57</v>
      </c>
      <c r="F44" s="47" t="n">
        <v>0.36</v>
      </c>
      <c r="G44" s="21" t="n">
        <v>6781.28</v>
      </c>
      <c r="H44" s="22" t="n">
        <f aca="false">F44*G44</f>
        <v>2441.2608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customFormat="false" ht="12.75" hidden="false" customHeight="false" outlineLevel="0" collapsed="false">
      <c r="A45" s="40" t="n">
        <v>21</v>
      </c>
      <c r="B45" s="20" t="s">
        <v>25</v>
      </c>
      <c r="C45" s="17" t="s">
        <v>58</v>
      </c>
      <c r="D45" s="35" t="s">
        <v>64</v>
      </c>
      <c r="E45" s="19" t="s">
        <v>57</v>
      </c>
      <c r="F45" s="47" t="n">
        <f aca="false">88/176</f>
        <v>0.5</v>
      </c>
      <c r="G45" s="21" t="n">
        <v>4076.16</v>
      </c>
      <c r="H45" s="22" t="n">
        <f aca="false">F45*G45</f>
        <v>2038.08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customFormat="false" ht="12.75" hidden="false" customHeight="false" outlineLevel="0" collapsed="false">
      <c r="A46" s="40" t="n">
        <v>22</v>
      </c>
      <c r="B46" s="20" t="s">
        <v>25</v>
      </c>
      <c r="C46" s="17" t="s">
        <v>60</v>
      </c>
      <c r="D46" s="35" t="s">
        <v>65</v>
      </c>
      <c r="E46" s="19" t="s">
        <v>57</v>
      </c>
      <c r="F46" s="47" t="n">
        <f aca="false">88/176</f>
        <v>0.5</v>
      </c>
      <c r="G46" s="21" t="n">
        <v>2948</v>
      </c>
      <c r="H46" s="22" t="n">
        <f aca="false">F46*G46</f>
        <v>1474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customFormat="false" ht="12.75" hidden="false" customHeight="false" outlineLevel="0" collapsed="false">
      <c r="A47" s="40" t="n">
        <v>23</v>
      </c>
      <c r="B47" s="20" t="s">
        <v>25</v>
      </c>
      <c r="C47" s="17" t="s">
        <v>66</v>
      </c>
      <c r="D47" s="35" t="s">
        <v>67</v>
      </c>
      <c r="E47" s="19" t="s">
        <v>57</v>
      </c>
      <c r="F47" s="47" t="n">
        <v>0.36</v>
      </c>
      <c r="G47" s="21" t="n">
        <v>4076.16</v>
      </c>
      <c r="H47" s="22" t="n">
        <f aca="false">F47*G47</f>
        <v>1467.4176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customFormat="false" ht="12.75" hidden="false" customHeight="true" outlineLevel="0" collapsed="false">
      <c r="A48" s="25" t="s">
        <v>68</v>
      </c>
      <c r="B48" s="25"/>
      <c r="C48" s="25"/>
      <c r="D48" s="25"/>
      <c r="E48" s="25"/>
      <c r="F48" s="25"/>
      <c r="G48" s="25"/>
      <c r="H48" s="38" t="n">
        <f aca="false">SUM(H41:H47)</f>
        <v>22850.432</v>
      </c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customFormat="false" ht="12.75" hidden="false" customHeight="true" outlineLevel="0" collapsed="false">
      <c r="A49" s="4"/>
      <c r="B49" s="4"/>
      <c r="C49" s="39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customFormat="false" ht="12.75" hidden="false" customHeight="true" outlineLevel="0" collapsed="false">
      <c r="A50" s="49" t="s">
        <v>69</v>
      </c>
      <c r="B50" s="49"/>
      <c r="C50" s="49"/>
      <c r="D50" s="49"/>
      <c r="E50" s="49"/>
      <c r="F50" s="49"/>
      <c r="G50" s="49"/>
      <c r="H50" s="50" t="n">
        <f aca="false">H13+H23+H37+H48</f>
        <v>163657.882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customFormat="false" ht="12.75" hidden="false" customHeight="true" outlineLevel="0" collapsed="false">
      <c r="A51" s="51" t="s">
        <v>70</v>
      </c>
      <c r="B51" s="51"/>
      <c r="C51" s="51"/>
      <c r="D51" s="51"/>
      <c r="E51" s="51"/>
      <c r="F51" s="51"/>
      <c r="G51" s="51"/>
      <c r="H51" s="50" t="n">
        <f aca="false">H50*0.2</f>
        <v>32731.5764</v>
      </c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customFormat="false" ht="12.75" hidden="false" customHeight="true" outlineLevel="0" collapsed="false">
      <c r="A52" s="49" t="s">
        <v>71</v>
      </c>
      <c r="B52" s="49"/>
      <c r="C52" s="49"/>
      <c r="D52" s="49"/>
      <c r="E52" s="49"/>
      <c r="F52" s="49"/>
      <c r="G52" s="49"/>
      <c r="H52" s="50" t="n">
        <f aca="false">H50+H51</f>
        <v>196389.4584</v>
      </c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customFormat="false" ht="12.75" hidden="false" customHeight="true" outlineLevel="0" collapsed="false">
      <c r="A53" s="49" t="s">
        <v>72</v>
      </c>
      <c r="B53" s="49"/>
      <c r="C53" s="49"/>
      <c r="D53" s="49"/>
      <c r="E53" s="49"/>
      <c r="F53" s="49"/>
      <c r="G53" s="49"/>
      <c r="H53" s="50" t="n">
        <f aca="false">H29</f>
        <v>2296.8</v>
      </c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customFormat="false" ht="12.75" hidden="false" customHeight="true" outlineLevel="0" collapsed="false">
      <c r="A54" s="52" t="s">
        <v>73</v>
      </c>
      <c r="B54" s="52"/>
      <c r="C54" s="52"/>
      <c r="D54" s="52"/>
      <c r="E54" s="52"/>
      <c r="F54" s="52"/>
      <c r="G54" s="52"/>
      <c r="H54" s="53" t="n">
        <f aca="false">H52+H53</f>
        <v>198686.2584</v>
      </c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</sheetData>
  <mergeCells count="20">
    <mergeCell ref="A1:H1"/>
    <mergeCell ref="A2:H2"/>
    <mergeCell ref="A3:H3"/>
    <mergeCell ref="A4:H4"/>
    <mergeCell ref="A5:H5"/>
    <mergeCell ref="A6:H6"/>
    <mergeCell ref="A7:H7"/>
    <mergeCell ref="A8:H8"/>
    <mergeCell ref="A13:G13"/>
    <mergeCell ref="A25:H25"/>
    <mergeCell ref="A29:G29"/>
    <mergeCell ref="A31:H31"/>
    <mergeCell ref="A37:G37"/>
    <mergeCell ref="A39:H39"/>
    <mergeCell ref="A48:G48"/>
    <mergeCell ref="A50:G50"/>
    <mergeCell ref="A51:G51"/>
    <mergeCell ref="A52:G52"/>
    <mergeCell ref="A53:G53"/>
    <mergeCell ref="A54:G54"/>
  </mergeCells>
  <printOptions headings="false" gridLines="false" gridLinesSet="true" horizontalCentered="true" verticalCentered="false"/>
  <pageMargins left="0.511805555555556" right="0.511805555555556" top="0.7875" bottom="2.0298611111111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Y55"/>
  <sheetViews>
    <sheetView showFormulas="false" showGridLines="true" showRowColHeaders="true" showZeros="true" rightToLeft="false" tabSelected="false" showOutlineSymbols="true" defaultGridColor="true" view="pageBreakPreview" topLeftCell="D48" colorId="64" zoomScale="100" zoomScaleNormal="100" zoomScalePageLayoutView="100" workbookViewId="0">
      <selection pane="topLeft" activeCell="H52" activeCellId="0" sqref="H52"/>
    </sheetView>
  </sheetViews>
  <sheetFormatPr defaultColWidth="14.28125" defaultRowHeight="12.75" zeroHeight="false" outlineLevelRow="0" outlineLevelCol="0"/>
  <cols>
    <col collapsed="false" customWidth="true" hidden="false" outlineLevel="0" max="1" min="1" style="1" width="9.58"/>
    <col collapsed="false" customWidth="true" hidden="false" outlineLevel="0" max="2" min="2" style="1" width="18.29"/>
    <col collapsed="false" customWidth="true" hidden="false" outlineLevel="0" max="3" min="3" style="1" width="12.14"/>
    <col collapsed="false" customWidth="true" hidden="false" outlineLevel="0" max="5" min="4" style="1" width="81.29"/>
    <col collapsed="false" customWidth="true" hidden="false" outlineLevel="0" max="6" min="6" style="1" width="13.14"/>
    <col collapsed="false" customWidth="true" hidden="false" outlineLevel="0" max="7" min="7" style="1" width="11.85"/>
    <col collapsed="false" customWidth="true" hidden="false" outlineLevel="0" max="8" min="8" style="1" width="9.13"/>
    <col collapsed="false" customWidth="true" hidden="false" outlineLevel="0" max="25" min="10" style="1" width="8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customFormat="false" ht="12.7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customFormat="fals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customFormat="false" ht="12.75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customFormat="false" ht="13.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customFormat="false" ht="12.75" hidden="false" customHeight="true" outlineLevel="0" collapsed="false">
      <c r="A6" s="9" t="s">
        <v>74</v>
      </c>
      <c r="B6" s="9"/>
      <c r="C6" s="9"/>
      <c r="D6" s="9"/>
      <c r="E6" s="9"/>
      <c r="F6" s="9"/>
      <c r="G6" s="9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customFormat="false" ht="12.75" hidden="false" customHeight="true" outlineLevel="0" collapsed="false">
      <c r="A7" s="10"/>
      <c r="B7" s="10"/>
      <c r="C7" s="10"/>
      <c r="D7" s="10"/>
      <c r="E7" s="10"/>
      <c r="F7" s="10"/>
      <c r="G7" s="10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customFormat="false" ht="12.75" hidden="false" customHeight="true" outlineLevel="0" collapsed="false">
      <c r="A8" s="11" t="s">
        <v>6</v>
      </c>
      <c r="B8" s="11"/>
      <c r="C8" s="11"/>
      <c r="D8" s="11"/>
      <c r="E8" s="11"/>
      <c r="F8" s="11"/>
      <c r="G8" s="11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customFormat="false" ht="12.75" hidden="false" customHeight="true" outlineLevel="0" collapsed="false">
      <c r="A9" s="14" t="s">
        <v>7</v>
      </c>
      <c r="B9" s="15" t="s">
        <v>8</v>
      </c>
      <c r="C9" s="15" t="s">
        <v>9</v>
      </c>
      <c r="D9" s="14" t="s">
        <v>10</v>
      </c>
      <c r="E9" s="14" t="s">
        <v>75</v>
      </c>
      <c r="F9" s="14" t="s">
        <v>11</v>
      </c>
      <c r="G9" s="14" t="s">
        <v>12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customFormat="false" ht="12.75" hidden="false" customHeight="true" outlineLevel="0" collapsed="false">
      <c r="A10" s="40" t="n">
        <v>1</v>
      </c>
      <c r="B10" s="54" t="s">
        <v>15</v>
      </c>
      <c r="C10" s="40" t="s">
        <v>16</v>
      </c>
      <c r="D10" s="18" t="s">
        <v>17</v>
      </c>
      <c r="E10" s="55" t="s">
        <v>76</v>
      </c>
      <c r="F10" s="19" t="s">
        <v>18</v>
      </c>
      <c r="G10" s="54" t="n">
        <v>6</v>
      </c>
      <c r="H10" s="4"/>
      <c r="I10" s="23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customFormat="false" ht="42" hidden="false" customHeight="false" outlineLevel="0" collapsed="false">
      <c r="A11" s="40"/>
      <c r="B11" s="40"/>
      <c r="C11" s="40"/>
      <c r="D11" s="40"/>
      <c r="E11" s="55" t="s">
        <v>77</v>
      </c>
      <c r="F11" s="19"/>
      <c r="G11" s="19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customFormat="false" ht="31.5" hidden="false" customHeight="false" outlineLevel="0" collapsed="false">
      <c r="A12" s="40"/>
      <c r="B12" s="40"/>
      <c r="C12" s="40"/>
      <c r="D12" s="40"/>
      <c r="E12" s="55" t="s">
        <v>78</v>
      </c>
      <c r="F12" s="19"/>
      <c r="G12" s="1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customFormat="false" ht="21" hidden="false" customHeight="false" outlineLevel="0" collapsed="false">
      <c r="A13" s="40"/>
      <c r="B13" s="40"/>
      <c r="C13" s="40"/>
      <c r="D13" s="40"/>
      <c r="E13" s="55" t="s">
        <v>79</v>
      </c>
      <c r="F13" s="19"/>
      <c r="G13" s="19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customFormat="false" ht="17.25" hidden="false" customHeight="true" outlineLevel="0" collapsed="false">
      <c r="A14" s="40"/>
      <c r="B14" s="40"/>
      <c r="C14" s="40"/>
      <c r="D14" s="40"/>
      <c r="E14" s="55" t="s">
        <v>80</v>
      </c>
      <c r="F14" s="19"/>
      <c r="G14" s="19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customFormat="false" ht="12.75" hidden="false" customHeight="true" outlineLevel="0" collapsed="false">
      <c r="A15" s="56" t="n">
        <f aca="false">A10+1</f>
        <v>2</v>
      </c>
      <c r="B15" s="54" t="s">
        <v>15</v>
      </c>
      <c r="C15" s="56" t="s">
        <v>19</v>
      </c>
      <c r="D15" s="18" t="s">
        <v>20</v>
      </c>
      <c r="E15" s="55" t="s">
        <v>81</v>
      </c>
      <c r="F15" s="19" t="s">
        <v>18</v>
      </c>
      <c r="G15" s="54" t="n">
        <v>6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customFormat="false" ht="12.75" hidden="false" customHeight="false" outlineLevel="0" collapsed="false">
      <c r="A16" s="56"/>
      <c r="B16" s="56"/>
      <c r="C16" s="56"/>
      <c r="D16" s="56"/>
      <c r="E16" s="55" t="s">
        <v>82</v>
      </c>
      <c r="F16" s="19"/>
      <c r="G16" s="19"/>
      <c r="H16" s="4"/>
      <c r="I16" s="23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customFormat="false" ht="68.25" hidden="false" customHeight="true" outlineLevel="0" collapsed="false">
      <c r="A17" s="56"/>
      <c r="B17" s="56"/>
      <c r="C17" s="56"/>
      <c r="D17" s="56"/>
      <c r="E17" s="55" t="s">
        <v>83</v>
      </c>
      <c r="F17" s="19"/>
      <c r="G17" s="19"/>
      <c r="H17" s="4"/>
      <c r="I17" s="23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customFormat="false" ht="16.4" hidden="false" customHeight="true" outlineLevel="0" collapsed="false">
      <c r="A18" s="56" t="n">
        <f aca="false">A15+1</f>
        <v>3</v>
      </c>
      <c r="B18" s="54" t="s">
        <v>15</v>
      </c>
      <c r="C18" s="56" t="s">
        <v>21</v>
      </c>
      <c r="D18" s="18" t="s">
        <v>22</v>
      </c>
      <c r="E18" s="55"/>
      <c r="F18" s="19" t="s">
        <v>18</v>
      </c>
      <c r="G18" s="54" t="n">
        <v>6</v>
      </c>
      <c r="H18" s="4"/>
      <c r="I18" s="23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customFormat="false" ht="23.1" hidden="false" customHeight="true" outlineLevel="0" collapsed="false">
      <c r="A19" s="56"/>
      <c r="B19" s="56"/>
      <c r="C19" s="56"/>
      <c r="D19" s="56"/>
      <c r="E19" s="55" t="s">
        <v>84</v>
      </c>
      <c r="F19" s="19"/>
      <c r="G19" s="19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customFormat="false" ht="12.75" hidden="false" customHeight="true" outlineLevel="0" collapsed="false">
      <c r="A20" s="56"/>
      <c r="B20" s="56"/>
      <c r="C20" s="56"/>
      <c r="D20" s="56"/>
      <c r="E20" s="55" t="s">
        <v>85</v>
      </c>
      <c r="F20" s="19"/>
      <c r="G20" s="19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customFormat="false" ht="12.75" hidden="false" customHeight="true" outlineLevel="0" collapsed="false">
      <c r="A21" s="56"/>
      <c r="B21" s="56"/>
      <c r="C21" s="56"/>
      <c r="D21" s="56"/>
      <c r="E21" s="55"/>
      <c r="F21" s="19"/>
      <c r="G21" s="19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customFormat="false" ht="19.5" hidden="false" customHeight="true" outlineLevel="0" collapsed="false">
      <c r="A22" s="40" t="n">
        <v>4</v>
      </c>
      <c r="B22" s="20" t="s">
        <v>25</v>
      </c>
      <c r="C22" s="20" t="s">
        <v>26</v>
      </c>
      <c r="D22" s="35" t="s">
        <v>86</v>
      </c>
      <c r="E22" s="42" t="s">
        <v>87</v>
      </c>
      <c r="F22" s="57" t="s">
        <v>28</v>
      </c>
      <c r="G22" s="20" t="n">
        <v>1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customFormat="false" ht="24" hidden="false" customHeight="true" outlineLevel="0" collapsed="false">
      <c r="A23" s="40" t="n">
        <v>5</v>
      </c>
      <c r="B23" s="20" t="s">
        <v>25</v>
      </c>
      <c r="C23" s="20" t="s">
        <v>29</v>
      </c>
      <c r="D23" s="35" t="s">
        <v>88</v>
      </c>
      <c r="E23" s="42" t="s">
        <v>87</v>
      </c>
      <c r="F23" s="57" t="s">
        <v>28</v>
      </c>
      <c r="G23" s="20" t="n">
        <v>1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customFormat="false" ht="31.5" hidden="false" customHeight="false" outlineLevel="0" collapsed="false">
      <c r="A24" s="40" t="n">
        <v>6</v>
      </c>
      <c r="B24" s="20" t="s">
        <v>25</v>
      </c>
      <c r="C24" s="58" t="s">
        <v>31</v>
      </c>
      <c r="D24" s="59" t="s">
        <v>89</v>
      </c>
      <c r="E24" s="60" t="s">
        <v>90</v>
      </c>
      <c r="F24" s="19" t="s">
        <v>33</v>
      </c>
      <c r="G24" s="20" t="n">
        <v>48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customFormat="false" ht="26.1" hidden="false" customHeight="false" outlineLevel="0" collapsed="false">
      <c r="A25" s="40" t="n">
        <v>7</v>
      </c>
      <c r="B25" s="20" t="s">
        <v>25</v>
      </c>
      <c r="C25" s="40" t="s">
        <v>34</v>
      </c>
      <c r="D25" s="59" t="s">
        <v>91</v>
      </c>
      <c r="E25" s="60" t="s">
        <v>92</v>
      </c>
      <c r="F25" s="19" t="s">
        <v>33</v>
      </c>
      <c r="G25" s="20" t="n">
        <v>240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customFormat="false" ht="31.5" hidden="false" customHeight="false" outlineLevel="0" collapsed="false">
      <c r="A26" s="40" t="n">
        <v>8</v>
      </c>
      <c r="B26" s="20" t="s">
        <v>25</v>
      </c>
      <c r="C26" s="40" t="s">
        <v>35</v>
      </c>
      <c r="D26" s="59" t="s">
        <v>93</v>
      </c>
      <c r="E26" s="61" t="s">
        <v>94</v>
      </c>
      <c r="F26" s="19" t="s">
        <v>33</v>
      </c>
      <c r="G26" s="20" t="n">
        <f aca="false">4*6</f>
        <v>24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customFormat="false" ht="31.5" hidden="false" customHeight="false" outlineLevel="0" collapsed="false">
      <c r="A27" s="40" t="n">
        <v>9</v>
      </c>
      <c r="B27" s="20" t="s">
        <v>25</v>
      </c>
      <c r="C27" s="40" t="s">
        <v>35</v>
      </c>
      <c r="D27" s="59" t="s">
        <v>95</v>
      </c>
      <c r="E27" s="61" t="s">
        <v>96</v>
      </c>
      <c r="F27" s="19" t="s">
        <v>33</v>
      </c>
      <c r="G27" s="20" t="n">
        <f aca="false">20*6</f>
        <v>120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customFormat="false" ht="12.75" hidden="false" customHeight="true" outlineLevel="0" collapsed="false">
      <c r="A28" s="25"/>
      <c r="B28" s="25"/>
      <c r="C28" s="25"/>
      <c r="D28" s="25"/>
      <c r="E28" s="25"/>
      <c r="F28" s="25"/>
      <c r="G28" s="25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customFormat="false" ht="12.75" hidden="false" customHeight="true" outlineLevel="0" collapsed="false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customFormat="false" ht="12.75" hidden="false" customHeight="true" outlineLevel="0" collapsed="false">
      <c r="A30" s="62" t="s">
        <v>38</v>
      </c>
      <c r="B30" s="62"/>
      <c r="C30" s="62"/>
      <c r="D30" s="62"/>
      <c r="E30" s="62"/>
      <c r="F30" s="62"/>
      <c r="G30" s="6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customFormat="false" ht="12.75" hidden="false" customHeight="true" outlineLevel="0" collapsed="false">
      <c r="A31" s="14" t="s">
        <v>7</v>
      </c>
      <c r="B31" s="15" t="s">
        <v>8</v>
      </c>
      <c r="C31" s="15" t="s">
        <v>9</v>
      </c>
      <c r="D31" s="14" t="s">
        <v>10</v>
      </c>
      <c r="E31" s="14" t="s">
        <v>75</v>
      </c>
      <c r="F31" s="14" t="s">
        <v>11</v>
      </c>
      <c r="G31" s="14" t="s">
        <v>12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customFormat="false" ht="34.5" hidden="false" customHeight="true" outlineLevel="0" collapsed="false">
      <c r="A32" s="40" t="n">
        <v>10</v>
      </c>
      <c r="B32" s="20" t="s">
        <v>25</v>
      </c>
      <c r="C32" s="20" t="n">
        <v>14712</v>
      </c>
      <c r="D32" s="35" t="s">
        <v>40</v>
      </c>
      <c r="E32" s="35" t="s">
        <v>97</v>
      </c>
      <c r="F32" s="57" t="s">
        <v>41</v>
      </c>
      <c r="G32" s="20" t="n">
        <v>45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customFormat="false" ht="34.5" hidden="false" customHeight="true" outlineLevel="0" collapsed="false">
      <c r="A33" s="40" t="n">
        <v>11</v>
      </c>
      <c r="B33" s="20" t="s">
        <v>25</v>
      </c>
      <c r="C33" s="20" t="n">
        <v>14714</v>
      </c>
      <c r="D33" s="35" t="s">
        <v>42</v>
      </c>
      <c r="E33" s="35"/>
      <c r="F33" s="57" t="s">
        <v>41</v>
      </c>
      <c r="G33" s="20" t="n">
        <v>45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customFormat="false" ht="12.75" hidden="false" customHeight="true" outlineLevel="0" collapsed="false">
      <c r="A34" s="25"/>
      <c r="B34" s="25"/>
      <c r="C34" s="25"/>
      <c r="D34" s="25"/>
      <c r="E34" s="25"/>
      <c r="F34" s="25"/>
      <c r="G34" s="25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customFormat="false" ht="12.75" hidden="false" customHeight="true" outlineLevel="0" collapsed="false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customFormat="false" ht="12.75" hidden="false" customHeight="true" outlineLevel="0" collapsed="false">
      <c r="A36" s="11" t="s">
        <v>44</v>
      </c>
      <c r="B36" s="11"/>
      <c r="C36" s="11"/>
      <c r="D36" s="11"/>
      <c r="E36" s="11"/>
      <c r="F36" s="11"/>
      <c r="G36" s="11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customFormat="false" ht="12.75" hidden="false" customHeight="true" outlineLevel="0" collapsed="false">
      <c r="A37" s="14" t="s">
        <v>7</v>
      </c>
      <c r="B37" s="15" t="s">
        <v>8</v>
      </c>
      <c r="C37" s="15" t="s">
        <v>9</v>
      </c>
      <c r="D37" s="14" t="s">
        <v>10</v>
      </c>
      <c r="E37" s="14" t="s">
        <v>75</v>
      </c>
      <c r="F37" s="14" t="s">
        <v>11</v>
      </c>
      <c r="G37" s="14" t="s">
        <v>12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customFormat="false" ht="13.8" hidden="false" customHeight="false" outlineLevel="0" collapsed="false">
      <c r="A38" s="40" t="n">
        <v>12</v>
      </c>
      <c r="B38" s="20" t="s">
        <v>25</v>
      </c>
      <c r="C38" s="20" t="s">
        <v>45</v>
      </c>
      <c r="D38" s="42" t="s">
        <v>98</v>
      </c>
      <c r="E38" s="35" t="s">
        <v>99</v>
      </c>
      <c r="F38" s="43" t="s">
        <v>33</v>
      </c>
      <c r="G38" s="20" t="n">
        <v>128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customFormat="false" ht="21" hidden="false" customHeight="false" outlineLevel="0" collapsed="false">
      <c r="A39" s="40" t="n">
        <v>13</v>
      </c>
      <c r="B39" s="20" t="s">
        <v>25</v>
      </c>
      <c r="C39" s="20" t="s">
        <v>47</v>
      </c>
      <c r="D39" s="42" t="s">
        <v>100</v>
      </c>
      <c r="E39" s="35" t="s">
        <v>99</v>
      </c>
      <c r="F39" s="19" t="s">
        <v>33</v>
      </c>
      <c r="G39" s="20" t="n">
        <v>128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customFormat="false" ht="19.4" hidden="false" customHeight="false" outlineLevel="0" collapsed="false">
      <c r="A40" s="40"/>
      <c r="B40" s="20"/>
      <c r="C40" s="20" t="s">
        <v>49</v>
      </c>
      <c r="D40" s="46" t="s">
        <v>101</v>
      </c>
      <c r="E40" s="35" t="s">
        <v>102</v>
      </c>
      <c r="F40" s="19" t="s">
        <v>33</v>
      </c>
      <c r="G40" s="20" t="n">
        <v>32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customFormat="false" ht="12.75" hidden="false" customHeight="false" outlineLevel="0" collapsed="false">
      <c r="A41" s="40" t="n">
        <v>14</v>
      </c>
      <c r="B41" s="20" t="s">
        <v>25</v>
      </c>
      <c r="C41" s="20" t="s">
        <v>51</v>
      </c>
      <c r="D41" s="35" t="s">
        <v>103</v>
      </c>
      <c r="E41" s="35" t="s">
        <v>104</v>
      </c>
      <c r="F41" s="19" t="s">
        <v>33</v>
      </c>
      <c r="G41" s="20" t="n">
        <v>64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customFormat="false" ht="12.75" hidden="false" customHeight="true" outlineLevel="0" collapsed="false">
      <c r="A42" s="25"/>
      <c r="B42" s="25"/>
      <c r="C42" s="25"/>
      <c r="D42" s="25"/>
      <c r="E42" s="25"/>
      <c r="F42" s="25"/>
      <c r="G42" s="25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customFormat="false" ht="12.75" hidden="false" customHeight="true" outlineLevel="0" collapsed="false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customFormat="false" ht="12.75" hidden="false" customHeight="true" outlineLevel="0" collapsed="false">
      <c r="A44" s="11" t="s">
        <v>54</v>
      </c>
      <c r="B44" s="11"/>
      <c r="C44" s="11"/>
      <c r="D44" s="11"/>
      <c r="E44" s="11"/>
      <c r="F44" s="11"/>
      <c r="G44" s="11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customFormat="false" ht="12.75" hidden="false" customHeight="true" outlineLevel="0" collapsed="false">
      <c r="A45" s="14" t="s">
        <v>7</v>
      </c>
      <c r="B45" s="15" t="s">
        <v>8</v>
      </c>
      <c r="C45" s="15" t="s">
        <v>9</v>
      </c>
      <c r="D45" s="14" t="s">
        <v>10</v>
      </c>
      <c r="E45" s="14" t="s">
        <v>75</v>
      </c>
      <c r="F45" s="14" t="s">
        <v>11</v>
      </c>
      <c r="G45" s="14" t="s">
        <v>12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customFormat="false" ht="12.75" hidden="false" customHeight="false" outlineLevel="0" collapsed="false">
      <c r="A46" s="40" t="n">
        <v>15</v>
      </c>
      <c r="B46" s="20" t="s">
        <v>25</v>
      </c>
      <c r="C46" s="20" t="s">
        <v>55</v>
      </c>
      <c r="D46" s="35" t="s">
        <v>105</v>
      </c>
      <c r="E46" s="35" t="s">
        <v>106</v>
      </c>
      <c r="F46" s="19" t="s">
        <v>57</v>
      </c>
      <c r="G46" s="47" t="n">
        <v>0.18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customFormat="false" ht="12.75" hidden="false" customHeight="false" outlineLevel="0" collapsed="false">
      <c r="A47" s="40" t="n">
        <v>16</v>
      </c>
      <c r="B47" s="20" t="s">
        <v>25</v>
      </c>
      <c r="C47" s="20" t="s">
        <v>58</v>
      </c>
      <c r="D47" s="35" t="s">
        <v>107</v>
      </c>
      <c r="E47" s="35" t="s">
        <v>108</v>
      </c>
      <c r="F47" s="19" t="s">
        <v>57</v>
      </c>
      <c r="G47" s="48" t="n">
        <v>1.45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customFormat="false" ht="12.75" hidden="false" customHeight="false" outlineLevel="0" collapsed="false">
      <c r="A48" s="40" t="n">
        <v>17</v>
      </c>
      <c r="B48" s="20" t="s">
        <v>25</v>
      </c>
      <c r="C48" s="20" t="s">
        <v>60</v>
      </c>
      <c r="D48" s="35" t="s">
        <v>109</v>
      </c>
      <c r="E48" s="35" t="s">
        <v>110</v>
      </c>
      <c r="F48" s="19" t="s">
        <v>57</v>
      </c>
      <c r="G48" s="47" t="n">
        <v>2.18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customFormat="false" ht="12.75" hidden="false" customHeight="false" outlineLevel="0" collapsed="false">
      <c r="A49" s="40" t="n">
        <v>18</v>
      </c>
      <c r="B49" s="20" t="s">
        <v>25</v>
      </c>
      <c r="C49" s="20" t="s">
        <v>62</v>
      </c>
      <c r="D49" s="35" t="s">
        <v>111</v>
      </c>
      <c r="E49" s="35" t="s">
        <v>112</v>
      </c>
      <c r="F49" s="19" t="s">
        <v>57</v>
      </c>
      <c r="G49" s="47" t="n">
        <v>0.36</v>
      </c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customFormat="false" ht="17.9" hidden="false" customHeight="false" outlineLevel="0" collapsed="false">
      <c r="A50" s="40" t="n">
        <v>19</v>
      </c>
      <c r="B50" s="20" t="s">
        <v>25</v>
      </c>
      <c r="C50" s="20" t="s">
        <v>58</v>
      </c>
      <c r="D50" s="35" t="s">
        <v>113</v>
      </c>
      <c r="E50" s="42" t="s">
        <v>114</v>
      </c>
      <c r="F50" s="19" t="s">
        <v>57</v>
      </c>
      <c r="G50" s="47" t="n">
        <f aca="false">88/176</f>
        <v>0.5</v>
      </c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customFormat="false" ht="21" hidden="false" customHeight="false" outlineLevel="0" collapsed="false">
      <c r="A51" s="40" t="n">
        <v>20</v>
      </c>
      <c r="B51" s="20" t="s">
        <v>25</v>
      </c>
      <c r="C51" s="20" t="s">
        <v>60</v>
      </c>
      <c r="D51" s="35" t="s">
        <v>115</v>
      </c>
      <c r="E51" s="42" t="s">
        <v>114</v>
      </c>
      <c r="F51" s="19" t="s">
        <v>57</v>
      </c>
      <c r="G51" s="47" t="n">
        <f aca="false">88/176</f>
        <v>0.5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customFormat="false" ht="12.75" hidden="false" customHeight="false" outlineLevel="0" collapsed="false">
      <c r="A52" s="40" t="n">
        <v>21</v>
      </c>
      <c r="B52" s="20" t="s">
        <v>25</v>
      </c>
      <c r="C52" s="20" t="s">
        <v>66</v>
      </c>
      <c r="D52" s="35" t="s">
        <v>116</v>
      </c>
      <c r="E52" s="35" t="s">
        <v>117</v>
      </c>
      <c r="F52" s="19" t="s">
        <v>57</v>
      </c>
      <c r="G52" s="47" t="n">
        <f aca="false">64/176</f>
        <v>0.363636363636364</v>
      </c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customFormat="false" ht="12.75" hidden="false" customHeight="true" outlineLevel="0" collapsed="false">
      <c r="A53" s="25"/>
      <c r="B53" s="25"/>
      <c r="C53" s="25"/>
      <c r="D53" s="25"/>
      <c r="E53" s="25"/>
      <c r="F53" s="25"/>
      <c r="G53" s="25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customFormat="false" ht="12.75" hidden="false" customHeight="true" outlineLevel="0" collapsed="false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customFormat="false" ht="12.75" hidden="false" customHeight="true" outlineLevel="0" collapsed="false">
      <c r="A55" s="63" t="s">
        <v>118</v>
      </c>
      <c r="B55" s="63"/>
      <c r="C55" s="63"/>
      <c r="D55" s="63"/>
      <c r="E55" s="63"/>
      <c r="F55" s="63"/>
      <c r="G55" s="6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</sheetData>
  <mergeCells count="35">
    <mergeCell ref="A1:G1"/>
    <mergeCell ref="A2:G2"/>
    <mergeCell ref="A3:G3"/>
    <mergeCell ref="A4:G4"/>
    <mergeCell ref="A5:G5"/>
    <mergeCell ref="A6:G6"/>
    <mergeCell ref="A7:G7"/>
    <mergeCell ref="A8:G8"/>
    <mergeCell ref="A10:A14"/>
    <mergeCell ref="B10:B14"/>
    <mergeCell ref="C10:C14"/>
    <mergeCell ref="D10:D14"/>
    <mergeCell ref="F10:F14"/>
    <mergeCell ref="G10:G14"/>
    <mergeCell ref="A15:A17"/>
    <mergeCell ref="B15:B17"/>
    <mergeCell ref="C15:C17"/>
    <mergeCell ref="D15:D17"/>
    <mergeCell ref="F15:F17"/>
    <mergeCell ref="G15:G17"/>
    <mergeCell ref="A18:A21"/>
    <mergeCell ref="B18:B21"/>
    <mergeCell ref="C18:C21"/>
    <mergeCell ref="D18:D21"/>
    <mergeCell ref="F18:F21"/>
    <mergeCell ref="G18:G21"/>
    <mergeCell ref="A28:G28"/>
    <mergeCell ref="A30:G30"/>
    <mergeCell ref="E32:E33"/>
    <mergeCell ref="A34:G34"/>
    <mergeCell ref="A36:G36"/>
    <mergeCell ref="A42:G42"/>
    <mergeCell ref="A44:G44"/>
    <mergeCell ref="A53:G53"/>
    <mergeCell ref="A55:G55"/>
  </mergeCells>
  <printOptions headings="false" gridLines="false" gridLinesSet="true" horizontalCentered="true" verticalCentered="false"/>
  <pageMargins left="0.511805555555556" right="0.511805555555556" top="0.7875" bottom="1.84583333333333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2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5" activeCellId="0" sqref="A5"/>
    </sheetView>
  </sheetViews>
  <sheetFormatPr defaultColWidth="14.28125" defaultRowHeight="12.75" zeroHeight="false" outlineLevelRow="0" outlineLevelCol="0"/>
  <cols>
    <col collapsed="false" customWidth="true" hidden="false" outlineLevel="0" max="3" min="3" style="1" width="44.85"/>
  </cols>
  <sheetData>
    <row r="1" customFormat="false" ht="61.5" hidden="false" customHeight="true" outlineLevel="0" collapsed="false">
      <c r="A1" s="64"/>
      <c r="B1" s="64"/>
      <c r="C1" s="64"/>
      <c r="D1" s="64"/>
      <c r="E1" s="64"/>
      <c r="F1" s="64"/>
      <c r="G1" s="64"/>
      <c r="H1" s="64"/>
      <c r="I1" s="64"/>
      <c r="J1" s="64"/>
    </row>
    <row r="2" customFormat="false" ht="12.75" hidden="false" customHeight="false" outlineLevel="0" collapsed="false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</row>
    <row r="3" customFormat="false" ht="12.75" hidden="false" customHeight="false" outlineLevel="0" collapsed="false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</row>
    <row r="4" customFormat="false" ht="12.75" hidden="false" customHeight="false" outlineLevel="0" collapsed="false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</row>
    <row r="5" customFormat="false" ht="1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</row>
    <row r="6" customFormat="false" ht="15" hidden="false" customHeight="false" outlineLevel="0" collapsed="false">
      <c r="A6" s="67" t="s">
        <v>119</v>
      </c>
      <c r="B6" s="67"/>
      <c r="C6" s="67"/>
      <c r="D6" s="67"/>
      <c r="E6" s="67"/>
      <c r="F6" s="67"/>
      <c r="G6" s="67"/>
      <c r="H6" s="67"/>
      <c r="I6" s="67"/>
      <c r="J6" s="67"/>
    </row>
    <row r="7" customFormat="false" ht="12.75" hidden="false" customHeight="false" outlineLevel="0" collapsed="false">
      <c r="A7" s="68" t="s">
        <v>5</v>
      </c>
      <c r="B7" s="68"/>
      <c r="C7" s="68"/>
      <c r="D7" s="68"/>
      <c r="E7" s="68"/>
      <c r="F7" s="68"/>
      <c r="G7" s="68"/>
      <c r="H7" s="68"/>
      <c r="I7" s="68"/>
      <c r="J7" s="68"/>
    </row>
    <row r="8" customFormat="false" ht="18" hidden="false" customHeight="false" outlineLevel="0" collapsed="false">
      <c r="A8" s="69" t="s">
        <v>35</v>
      </c>
      <c r="B8" s="69"/>
      <c r="C8" s="70" t="s">
        <v>120</v>
      </c>
      <c r="D8" s="70"/>
      <c r="E8" s="70"/>
      <c r="F8" s="70"/>
      <c r="G8" s="70"/>
      <c r="H8" s="70"/>
      <c r="I8" s="70"/>
      <c r="J8" s="70"/>
    </row>
    <row r="9" customFormat="false" ht="15" hidden="false" customHeight="false" outlineLevel="0" collapsed="false">
      <c r="A9" s="71"/>
      <c r="B9" s="71"/>
      <c r="C9" s="71"/>
      <c r="D9" s="71"/>
      <c r="E9" s="71"/>
      <c r="F9" s="71"/>
      <c r="G9" s="71"/>
      <c r="H9" s="71"/>
      <c r="I9" s="71"/>
      <c r="J9" s="71"/>
    </row>
    <row r="10" customFormat="false" ht="12.75" hidden="false" customHeight="false" outlineLevel="0" collapsed="false">
      <c r="A10" s="72" t="s">
        <v>121</v>
      </c>
      <c r="B10" s="72" t="s">
        <v>122</v>
      </c>
      <c r="C10" s="73" t="s">
        <v>123</v>
      </c>
      <c r="D10" s="72" t="s">
        <v>124</v>
      </c>
      <c r="E10" s="72" t="s">
        <v>125</v>
      </c>
      <c r="F10" s="74" t="s">
        <v>126</v>
      </c>
      <c r="G10" s="75" t="s">
        <v>127</v>
      </c>
      <c r="H10" s="75" t="s">
        <v>128</v>
      </c>
      <c r="I10" s="76" t="s">
        <v>129</v>
      </c>
      <c r="J10" s="75" t="s">
        <v>130</v>
      </c>
    </row>
    <row r="11" customFormat="false" ht="15" hidden="false" customHeight="false" outlineLevel="0" collapsed="false">
      <c r="A11" s="77" t="n">
        <v>1</v>
      </c>
      <c r="B11" s="77" t="n">
        <v>218</v>
      </c>
      <c r="C11" s="78" t="s">
        <v>131</v>
      </c>
      <c r="D11" s="79" t="s">
        <v>132</v>
      </c>
      <c r="E11" s="79"/>
      <c r="F11" s="80" t="n">
        <v>104</v>
      </c>
      <c r="G11" s="80" t="n">
        <v>0</v>
      </c>
      <c r="H11" s="81" t="n">
        <v>5.99</v>
      </c>
      <c r="I11" s="71"/>
      <c r="J11" s="82" t="n">
        <f aca="false">ROUND((F11*H11)*(1+(G11*0.01)),2)</f>
        <v>622.96</v>
      </c>
    </row>
    <row r="12" customFormat="false" ht="23.25" hidden="false" customHeight="false" outlineLevel="0" collapsed="false">
      <c r="A12" s="77" t="n">
        <v>2</v>
      </c>
      <c r="B12" s="77" t="n">
        <v>220</v>
      </c>
      <c r="C12" s="78" t="s">
        <v>133</v>
      </c>
      <c r="D12" s="79" t="s">
        <v>132</v>
      </c>
      <c r="E12" s="79"/>
      <c r="F12" s="80" t="n">
        <v>0.9</v>
      </c>
      <c r="G12" s="80" t="n">
        <v>50</v>
      </c>
      <c r="H12" s="81" t="n">
        <v>27.74</v>
      </c>
      <c r="I12" s="71"/>
      <c r="J12" s="82" t="n">
        <f aca="false">ROUND((F12*H12)*(1+(G12*0.01)),2)</f>
        <v>37.45</v>
      </c>
    </row>
    <row r="13" customFormat="false" ht="23.25" hidden="false" customHeight="false" outlineLevel="0" collapsed="false">
      <c r="A13" s="77" t="n">
        <v>3</v>
      </c>
      <c r="B13" s="77" t="n">
        <v>222</v>
      </c>
      <c r="C13" s="78" t="s">
        <v>134</v>
      </c>
      <c r="D13" s="79" t="s">
        <v>135</v>
      </c>
      <c r="E13" s="79"/>
      <c r="F13" s="80" t="n">
        <v>0.16</v>
      </c>
      <c r="G13" s="80" t="n">
        <v>0</v>
      </c>
      <c r="H13" s="81" t="n">
        <v>10.62</v>
      </c>
      <c r="I13" s="71"/>
      <c r="J13" s="82" t="n">
        <f aca="false">ROUND((F13*H13)*(1+(G13*0.01)),2)</f>
        <v>1.7</v>
      </c>
    </row>
    <row r="14" customFormat="false" ht="45.75" hidden="false" customHeight="false" outlineLevel="0" collapsed="false">
      <c r="A14" s="77" t="n">
        <v>4</v>
      </c>
      <c r="B14" s="77" t="n">
        <v>14157</v>
      </c>
      <c r="C14" s="78" t="s">
        <v>136</v>
      </c>
      <c r="D14" s="79" t="s">
        <v>137</v>
      </c>
      <c r="E14" s="79"/>
      <c r="F14" s="80" t="n">
        <v>9.09E-005</v>
      </c>
      <c r="G14" s="80" t="n">
        <v>0</v>
      </c>
      <c r="H14" s="81" t="n">
        <v>504700</v>
      </c>
      <c r="I14" s="71"/>
      <c r="J14" s="82" t="n">
        <f aca="false">ROUND((F14*H14)*(1+(G14*0.01)),2)</f>
        <v>45.88</v>
      </c>
    </row>
    <row r="15" customFormat="false" ht="15" hidden="false" customHeight="false" outlineLevel="0" collapsed="false">
      <c r="A15" s="83"/>
      <c r="B15" s="83"/>
      <c r="C15" s="84"/>
      <c r="D15" s="85" t="s">
        <v>33</v>
      </c>
      <c r="E15" s="86"/>
      <c r="F15" s="83"/>
      <c r="G15" s="87"/>
      <c r="H15" s="87"/>
      <c r="I15" s="88"/>
      <c r="J15" s="89" t="n">
        <f aca="false">SUM(J11:J14)</f>
        <v>707.99</v>
      </c>
    </row>
    <row r="16" customFormat="false" ht="15" hidden="false" customHeight="false" outlineLevel="0" collapsed="false">
      <c r="A16" s="88"/>
      <c r="B16" s="88"/>
      <c r="C16" s="88"/>
      <c r="D16" s="88"/>
      <c r="E16" s="88"/>
      <c r="F16" s="88"/>
      <c r="G16" s="88"/>
      <c r="H16" s="88"/>
      <c r="I16" s="88"/>
      <c r="J16" s="88"/>
    </row>
    <row r="17" customFormat="false" ht="18" hidden="false" customHeight="false" outlineLevel="0" collapsed="false">
      <c r="A17" s="69" t="s">
        <v>35</v>
      </c>
      <c r="B17" s="69"/>
      <c r="C17" s="70" t="s">
        <v>138</v>
      </c>
      <c r="D17" s="70"/>
      <c r="E17" s="70"/>
      <c r="F17" s="70"/>
      <c r="G17" s="70"/>
      <c r="H17" s="70"/>
      <c r="I17" s="70"/>
      <c r="J17" s="70"/>
    </row>
    <row r="18" customFormat="false" ht="15" hidden="false" customHeight="false" outlineLevel="0" collapsed="false">
      <c r="A18" s="71"/>
      <c r="B18" s="71"/>
      <c r="C18" s="71"/>
      <c r="D18" s="71"/>
      <c r="E18" s="71"/>
      <c r="F18" s="71"/>
      <c r="G18" s="71"/>
      <c r="H18" s="71"/>
      <c r="I18" s="71"/>
      <c r="J18" s="71"/>
    </row>
    <row r="19" customFormat="false" ht="12.75" hidden="false" customHeight="false" outlineLevel="0" collapsed="false">
      <c r="A19" s="72" t="s">
        <v>121</v>
      </c>
      <c r="B19" s="72" t="s">
        <v>122</v>
      </c>
      <c r="C19" s="73" t="s">
        <v>123</v>
      </c>
      <c r="D19" s="72" t="s">
        <v>124</v>
      </c>
      <c r="E19" s="72" t="s">
        <v>125</v>
      </c>
      <c r="F19" s="74" t="s">
        <v>126</v>
      </c>
      <c r="G19" s="75" t="s">
        <v>127</v>
      </c>
      <c r="H19" s="75" t="s">
        <v>128</v>
      </c>
      <c r="I19" s="76" t="s">
        <v>129</v>
      </c>
      <c r="J19" s="75" t="s">
        <v>130</v>
      </c>
    </row>
    <row r="20" customFormat="false" ht="37.3" hidden="false" customHeight="false" outlineLevel="0" collapsed="false">
      <c r="A20" s="77" t="n">
        <v>1</v>
      </c>
      <c r="B20" s="77" t="n">
        <v>14157</v>
      </c>
      <c r="C20" s="78" t="s">
        <v>136</v>
      </c>
      <c r="D20" s="79" t="s">
        <v>137</v>
      </c>
      <c r="E20" s="79"/>
      <c r="F20" s="80" t="n">
        <v>6.02E-005</v>
      </c>
      <c r="G20" s="80" t="n">
        <v>0</v>
      </c>
      <c r="H20" s="81" t="n">
        <v>504700</v>
      </c>
      <c r="I20" s="71"/>
      <c r="J20" s="82" t="n">
        <f aca="false">ROUND((F20*H20)*(1+(G20*0.01)),2)</f>
        <v>30.38</v>
      </c>
    </row>
    <row r="21" customFormat="false" ht="15" hidden="false" customHeight="false" outlineLevel="0" collapsed="false">
      <c r="A21" s="83"/>
      <c r="B21" s="83"/>
      <c r="C21" s="84"/>
      <c r="D21" s="85" t="s">
        <v>33</v>
      </c>
      <c r="E21" s="86"/>
      <c r="F21" s="83"/>
      <c r="G21" s="87"/>
      <c r="H21" s="87"/>
      <c r="I21" s="88"/>
      <c r="J21" s="89" t="n">
        <f aca="false">SUM(J20)</f>
        <v>30.38</v>
      </c>
    </row>
  </sheetData>
  <mergeCells count="11">
    <mergeCell ref="A1:J1"/>
    <mergeCell ref="A2:J2"/>
    <mergeCell ref="A3:J3"/>
    <mergeCell ref="A4:J4"/>
    <mergeCell ref="A5:J5"/>
    <mergeCell ref="A6:J6"/>
    <mergeCell ref="A7:J7"/>
    <mergeCell ref="A8:B8"/>
    <mergeCell ref="C8:J8"/>
    <mergeCell ref="A17:B17"/>
    <mergeCell ref="C17:J17"/>
  </mergeCells>
  <printOptions headings="false" gridLines="false" gridLinesSet="true" horizontalCentered="tru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9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7" activeCellId="0" sqref="A7"/>
    </sheetView>
  </sheetViews>
  <sheetFormatPr defaultColWidth="14.28125" defaultRowHeight="12.75" zeroHeight="false" outlineLevelRow="0" outlineLevelCol="0"/>
  <cols>
    <col collapsed="false" customWidth="true" hidden="false" outlineLevel="0" max="1" min="1" style="1" width="12.43"/>
    <col collapsed="false" customWidth="true" hidden="false" outlineLevel="0" max="2" min="2" style="1" width="11.3"/>
    <col collapsed="false" customWidth="true" hidden="false" outlineLevel="0" max="3" min="3" style="1" width="66"/>
    <col collapsed="false" customWidth="true" hidden="false" outlineLevel="0" max="4" min="4" style="1" width="7.85"/>
    <col collapsed="false" customWidth="true" hidden="false" outlineLevel="0" max="5" min="5" style="1" width="12.57"/>
    <col collapsed="false" customWidth="true" hidden="false" outlineLevel="0" max="8" min="6" style="1" width="11.85"/>
    <col collapsed="false" customWidth="true" hidden="false" outlineLevel="0" max="10" min="9" style="1" width="9.13"/>
    <col collapsed="false" customWidth="true" hidden="false" outlineLevel="0" max="26" min="11" style="1" width="8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3"/>
      <c r="J1" s="3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2.7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12.75" hidden="false" customHeight="tru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13.5" hidden="false" customHeight="true" outlineLevel="0" collapsed="false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customFormat="false" ht="12.75" hidden="false" customHeight="true" outlineLevel="0" collapsed="false">
      <c r="A6" s="9" t="s">
        <v>139</v>
      </c>
      <c r="B6" s="9"/>
      <c r="C6" s="9"/>
      <c r="D6" s="9"/>
      <c r="E6" s="9"/>
      <c r="F6" s="9"/>
      <c r="G6" s="9"/>
      <c r="H6" s="9"/>
      <c r="I6" s="9"/>
      <c r="J6" s="9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customFormat="false" ht="12.75" hidden="false" customHeight="true" outlineLevel="0" collapsed="false">
      <c r="A7" s="90" t="s">
        <v>5</v>
      </c>
      <c r="B7" s="90"/>
      <c r="C7" s="90"/>
      <c r="D7" s="90"/>
      <c r="E7" s="90"/>
      <c r="F7" s="90"/>
      <c r="G7" s="90"/>
      <c r="H7" s="90"/>
      <c r="I7" s="90"/>
      <c r="J7" s="90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customFormat="false" ht="12.75" hidden="false" customHeight="true" outlineLevel="0" collapsed="false">
      <c r="A8" s="91" t="s">
        <v>140</v>
      </c>
      <c r="B8" s="91"/>
      <c r="C8" s="91"/>
      <c r="D8" s="91"/>
      <c r="E8" s="92" t="s">
        <v>141</v>
      </c>
      <c r="F8" s="92"/>
      <c r="G8" s="92"/>
      <c r="H8" s="88"/>
      <c r="I8" s="93" t="s">
        <v>142</v>
      </c>
      <c r="J8" s="94" t="s">
        <v>143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customFormat="false" ht="12.75" hidden="false" customHeight="true" outlineLevel="0" collapsed="false">
      <c r="A9" s="95" t="s">
        <v>144</v>
      </c>
      <c r="B9" s="96" t="s">
        <v>145</v>
      </c>
      <c r="C9" s="96"/>
      <c r="D9" s="96"/>
      <c r="E9" s="97" t="n">
        <v>0.0592</v>
      </c>
      <c r="F9" s="97"/>
      <c r="G9" s="97"/>
      <c r="H9" s="88"/>
      <c r="I9" s="98" t="s">
        <v>146</v>
      </c>
      <c r="J9" s="99" t="n">
        <v>0.65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customFormat="false" ht="12.75" hidden="false" customHeight="true" outlineLevel="0" collapsed="false">
      <c r="A10" s="100" t="s">
        <v>147</v>
      </c>
      <c r="B10" s="101" t="s">
        <v>148</v>
      </c>
      <c r="C10" s="101"/>
      <c r="D10" s="101"/>
      <c r="E10" s="102" t="n">
        <v>0</v>
      </c>
      <c r="F10" s="102"/>
      <c r="G10" s="102"/>
      <c r="H10" s="88"/>
      <c r="I10" s="103" t="s">
        <v>149</v>
      </c>
      <c r="J10" s="104" t="n">
        <v>3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customFormat="false" ht="12.75" hidden="false" customHeight="true" outlineLevel="0" collapsed="false">
      <c r="A11" s="100" t="s">
        <v>150</v>
      </c>
      <c r="B11" s="101" t="s">
        <v>151</v>
      </c>
      <c r="C11" s="101"/>
      <c r="D11" s="101"/>
      <c r="E11" s="102" t="n">
        <v>0</v>
      </c>
      <c r="F11" s="102"/>
      <c r="G11" s="102"/>
      <c r="H11" s="88"/>
      <c r="I11" s="98" t="s">
        <v>152</v>
      </c>
      <c r="J11" s="99" t="n">
        <v>5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customFormat="false" ht="12.75" hidden="false" customHeight="true" outlineLevel="0" collapsed="false">
      <c r="A12" s="100" t="s">
        <v>153</v>
      </c>
      <c r="B12" s="101" t="s">
        <v>154</v>
      </c>
      <c r="C12" s="101"/>
      <c r="D12" s="101"/>
      <c r="E12" s="102" t="n">
        <v>0</v>
      </c>
      <c r="F12" s="102"/>
      <c r="G12" s="102"/>
      <c r="H12" s="88"/>
      <c r="I12" s="105" t="s">
        <v>155</v>
      </c>
      <c r="J12" s="106" t="n">
        <f aca="false">SUM(J9:J11)</f>
        <v>8.65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customFormat="false" ht="12.75" hidden="false" customHeight="true" outlineLevel="0" collapsed="false">
      <c r="A13" s="100" t="s">
        <v>132</v>
      </c>
      <c r="B13" s="101" t="s">
        <v>156</v>
      </c>
      <c r="C13" s="101"/>
      <c r="D13" s="101"/>
      <c r="E13" s="102" t="n">
        <v>0.0349</v>
      </c>
      <c r="F13" s="102"/>
      <c r="G13" s="102"/>
      <c r="H13" s="88"/>
      <c r="I13" s="107"/>
      <c r="J13" s="88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customFormat="false" ht="12.75" hidden="false" customHeight="true" outlineLevel="0" collapsed="false">
      <c r="A14" s="108" t="s">
        <v>157</v>
      </c>
      <c r="B14" s="109" t="s">
        <v>158</v>
      </c>
      <c r="C14" s="109"/>
      <c r="D14" s="109"/>
      <c r="E14" s="110" t="n">
        <v>0.0865</v>
      </c>
      <c r="F14" s="110"/>
      <c r="G14" s="110"/>
      <c r="H14" s="88"/>
      <c r="I14" s="107"/>
      <c r="J14" s="88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customFormat="false" ht="12.75" hidden="false" customHeight="true" outlineLevel="0" collapsed="false">
      <c r="A15" s="88"/>
      <c r="B15" s="111"/>
      <c r="C15" s="111"/>
      <c r="D15" s="111"/>
      <c r="E15" s="111"/>
      <c r="F15" s="111"/>
      <c r="G15" s="111"/>
      <c r="H15" s="88"/>
      <c r="I15" s="107"/>
      <c r="J15" s="88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customFormat="false" ht="12.75" hidden="false" customHeight="true" outlineLevel="0" collapsed="false">
      <c r="A16" s="112" t="s">
        <v>159</v>
      </c>
      <c r="B16" s="113" t="n">
        <f aca="false">((((1+SUM(E9:G11))*(1+E12)*(1+E13))/(1-E14))-1)*100</f>
        <v>19.9962868089765</v>
      </c>
      <c r="C16" s="113"/>
      <c r="D16" s="113"/>
      <c r="E16" s="111"/>
      <c r="F16" s="111"/>
      <c r="G16" s="111"/>
      <c r="H16" s="88"/>
      <c r="I16" s="107"/>
      <c r="J16" s="88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customFormat="false" ht="12.75" hidden="false" customHeight="true" outlineLevel="0" collapsed="false">
      <c r="A17" s="88"/>
      <c r="B17" s="111"/>
      <c r="C17" s="111"/>
      <c r="D17" s="111"/>
      <c r="E17" s="111"/>
      <c r="F17" s="111"/>
      <c r="G17" s="111"/>
      <c r="H17" s="88"/>
      <c r="I17" s="107"/>
      <c r="J17" s="88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customFormat="false" ht="12.75" hidden="false" customHeight="true" outlineLevel="0" collapsed="false">
      <c r="A18" s="114" t="s">
        <v>160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customFormat="false" ht="12.75" hidden="false" customHeight="false" outlineLevel="0" collapsed="false">
      <c r="A19" s="114"/>
      <c r="B19" s="114"/>
      <c r="C19" s="114"/>
      <c r="D19" s="114"/>
      <c r="E19" s="114"/>
      <c r="F19" s="114"/>
      <c r="G19" s="114"/>
      <c r="H19" s="114"/>
      <c r="I19" s="114"/>
      <c r="J19" s="114"/>
    </row>
  </sheetData>
  <mergeCells count="28">
    <mergeCell ref="A1:J1"/>
    <mergeCell ref="A2:J2"/>
    <mergeCell ref="A3:J3"/>
    <mergeCell ref="A4:J4"/>
    <mergeCell ref="A5:J5"/>
    <mergeCell ref="A6:J6"/>
    <mergeCell ref="A7:J7"/>
    <mergeCell ref="A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A18:J1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11"/>
  <sheetViews>
    <sheetView showFormulas="false" showGridLines="true" showRowColHeaders="true" showZeros="true" rightToLeft="false" tabSelected="false" showOutlineSymbols="true" defaultGridColor="true" view="pageBreakPreview" topLeftCell="A2" colorId="64" zoomScale="100" zoomScaleNormal="100" zoomScalePageLayoutView="100" workbookViewId="0">
      <selection pane="topLeft" activeCell="F21" activeCellId="0" sqref="F21"/>
    </sheetView>
  </sheetViews>
  <sheetFormatPr defaultColWidth="14.28125" defaultRowHeight="12.75" zeroHeight="false" outlineLevelRow="0" outlineLevelCol="0"/>
  <cols>
    <col collapsed="false" customWidth="true" hidden="false" outlineLevel="0" max="1" min="1" style="1" width="12.43"/>
    <col collapsed="false" customWidth="true" hidden="false" outlineLevel="0" max="2" min="2" style="1" width="11.3"/>
    <col collapsed="false" customWidth="true" hidden="false" outlineLevel="0" max="3" min="3" style="1" width="21.58"/>
    <col collapsed="false" customWidth="true" hidden="false" outlineLevel="0" max="4" min="4" style="1" width="13.57"/>
    <col collapsed="false" customWidth="true" hidden="false" outlineLevel="0" max="5" min="5" style="1" width="20.71"/>
    <col collapsed="false" customWidth="true" hidden="false" outlineLevel="0" max="26" min="7" style="1" width="8.71"/>
  </cols>
  <sheetData>
    <row r="1" customFormat="false" ht="69" hidden="false" customHeight="true" outlineLevel="0" collapsed="false">
      <c r="A1" s="3"/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12.75" hidden="false" customHeight="true" outlineLevel="0" collapsed="false">
      <c r="A2" s="5" t="s">
        <v>0</v>
      </c>
      <c r="B2" s="5"/>
      <c r="C2" s="5"/>
      <c r="D2" s="5"/>
      <c r="E2" s="5"/>
      <c r="F2" s="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12.75" hidden="false" customHeight="true" outlineLevel="0" collapsed="false">
      <c r="A3" s="6" t="s">
        <v>1</v>
      </c>
      <c r="B3" s="6"/>
      <c r="C3" s="6"/>
      <c r="D3" s="6"/>
      <c r="E3" s="6"/>
      <c r="F3" s="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12.75" hidden="false" customHeight="true" outlineLevel="0" collapsed="false">
      <c r="A4" s="7" t="s">
        <v>2</v>
      </c>
      <c r="B4" s="7"/>
      <c r="C4" s="7"/>
      <c r="D4" s="7"/>
      <c r="E4" s="7"/>
      <c r="F4" s="7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20.85" hidden="false" customHeight="true" outlineLevel="0" collapsed="false">
      <c r="A5" s="8" t="s">
        <v>3</v>
      </c>
      <c r="B5" s="8"/>
      <c r="C5" s="8"/>
      <c r="D5" s="8"/>
      <c r="E5" s="8"/>
      <c r="F5" s="8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customFormat="false" ht="12.75" hidden="false" customHeight="true" outlineLevel="0" collapsed="false">
      <c r="A6" s="115" t="s">
        <v>161</v>
      </c>
      <c r="B6" s="115"/>
      <c r="C6" s="115"/>
      <c r="D6" s="115"/>
      <c r="E6" s="115"/>
      <c r="F6" s="115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customFormat="false" ht="12.75" hidden="false" customHeight="true" outlineLevel="0" collapsed="false">
      <c r="A7" s="90"/>
      <c r="B7" s="90"/>
      <c r="C7" s="90"/>
      <c r="D7" s="90"/>
      <c r="E7" s="90"/>
      <c r="F7" s="90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customFormat="false" ht="12.75" hidden="false" customHeight="true" outlineLevel="0" collapsed="false">
      <c r="A8" s="14" t="s">
        <v>162</v>
      </c>
      <c r="B8" s="14"/>
      <c r="C8" s="14"/>
      <c r="D8" s="14"/>
      <c r="E8" s="14"/>
      <c r="F8" s="116" t="n">
        <f aca="false">Planilha_Orçamentária!H54</f>
        <v>198686.2584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customFormat="false" ht="12.75" hidden="false" customHeight="true" outlineLevel="0" collapsed="false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customFormat="false" ht="12.75" hidden="false" customHeight="true" outlineLevel="0" collapsed="false">
      <c r="A10" s="14" t="s">
        <v>163</v>
      </c>
      <c r="B10" s="15" t="s">
        <v>164</v>
      </c>
      <c r="C10" s="14" t="s">
        <v>165</v>
      </c>
      <c r="D10" s="14" t="s">
        <v>166</v>
      </c>
      <c r="E10" s="15" t="s">
        <v>167</v>
      </c>
      <c r="F10" s="13" t="s">
        <v>168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customFormat="false" ht="12.75" hidden="false" customHeight="true" outlineLevel="0" collapsed="false">
      <c r="A11" s="40" t="n">
        <v>1</v>
      </c>
      <c r="B11" s="40" t="n">
        <v>1</v>
      </c>
      <c r="C11" s="117" t="n">
        <v>1</v>
      </c>
      <c r="D11" s="118" t="n">
        <f aca="false">$F$8*C11</f>
        <v>198686.2584</v>
      </c>
      <c r="E11" s="117" t="n">
        <f aca="false">C11</f>
        <v>1</v>
      </c>
      <c r="F11" s="118" t="n">
        <f aca="false">D11</f>
        <v>198686.2584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</sheetData>
  <mergeCells count="8">
    <mergeCell ref="A1:F1"/>
    <mergeCell ref="A2:F2"/>
    <mergeCell ref="A3:F3"/>
    <mergeCell ref="A4:F4"/>
    <mergeCell ref="A5:F5"/>
    <mergeCell ref="A6:F6"/>
    <mergeCell ref="A7:F7"/>
    <mergeCell ref="A8:E8"/>
  </mergeCells>
  <printOptions headings="false" gridLines="false" gridLinesSet="true" horizontalCentered="tru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943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2022-08-29T18:20:56Z</dcterms:created>
  <dc:creator>carlosdavi.barcelos</dc:creator>
  <dc:description/>
  <dc:language>pt-BR</dc:language>
  <cp:lastModifiedBy/>
  <cp:lastPrinted>2024-04-18T09:06:34Z</cp:lastPrinted>
  <dcterms:modified xsi:type="dcterms:W3CDTF">2024-05-21T16:00:59Z</dcterms:modified>
  <cp:revision>141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