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Memorial_Calculo" sheetId="1" r:id="rId1"/>
    <sheet name="Composições" sheetId="2" r:id="rId2"/>
    <sheet name="Composição de BDI" sheetId="3" r:id="rId3"/>
    <sheet name="Planilha_Orçamentária" sheetId="4" r:id="rId4"/>
    <sheet name="Cronograma_Físico_Financeiro" sheetId="5" r:id="rId5"/>
    <sheet name="pesquisa de preços" sheetId="6" r:id="rId6"/>
  </sheets>
  <definedNames>
    <definedName name="_xlnm.Print_Area" localSheetId="5">'pesquisa de preços'!$A$1:$G$20</definedName>
    <definedName name="_xlnm.Print_Area" localSheetId="5">'pesquisa de preços'!$A$1:$G$20</definedName>
  </definedNames>
  <calcPr fullCalcOnLoad="1"/>
</workbook>
</file>

<file path=xl/sharedStrings.xml><?xml version="1.0" encoding="utf-8"?>
<sst xmlns="http://schemas.openxmlformats.org/spreadsheetml/2006/main" count="412" uniqueCount="175">
  <si>
    <t>República Federativa do Brasil – Estado do Rio de Janeiro</t>
  </si>
  <si>
    <t>Prefeitura Municipal de Quissamã</t>
  </si>
  <si>
    <t>Rua Conde Araruama, n° 425 – Quissamã - RJ</t>
  </si>
  <si>
    <t>SERVIÇOS DE INSTALAÇÕES ELÉTRICAS EXPO 2023</t>
  </si>
  <si>
    <t>Memorial de Cálculo</t>
  </si>
  <si>
    <t>LOCAÇÃO DE MATERIAIS</t>
  </si>
  <si>
    <t>Item</t>
  </si>
  <si>
    <t>Tabela</t>
  </si>
  <si>
    <t>Código</t>
  </si>
  <si>
    <t>Descrição</t>
  </si>
  <si>
    <t>Observações</t>
  </si>
  <si>
    <t>Unidade</t>
  </si>
  <si>
    <t>Quantidade</t>
  </si>
  <si>
    <t>PESQUISAS DE MERCADO</t>
  </si>
  <si>
    <t>PESQ.1</t>
  </si>
  <si>
    <t>Locação de 400 metros cabo  pré reunido quadriplex 120MM; 200 metros de cabo pré-reunido de al, seção 3#95mm² com neutro, isolamento 0,6/1,0KV; 300 metros de cabo pré-reunido de al seção 3#50mm² com neutro, isolamento 0,6/1,0KV; 450 metros de cabo de alumínio nu, seção 2ca awg; 400 metros de cabo de cobre seção 1x35mm²/750V; 300 metros de cabo de cobre seção 1x16mm²/750V; 400 metros de cabo de cobre seção 1x10mm²/750V; 100 refletores de LED 400W; 130 refletores de LED 200W; , rele foto célula; 500M Cabo de cobre 2,5mm; 10 rolos de fita isolante 20M; 30 refletores de LED 50W.</t>
  </si>
  <si>
    <t xml:space="preserve">Utilização dos cabos de alumínio NU  para a extensão de rede dos transformadores </t>
  </si>
  <si>
    <t>DIA</t>
  </si>
  <si>
    <t>Utilização dos Refletores de 400W e 200W , Cruzetas , mão francesas e acessórios nos seguintes postes existentes : Pista de areia ; Pista de granma; Em frente ao pavilhão leiteiro ; Em frente ao pavilhão bovino ; Área de brita ; Atrás dos pavilhões ; Em frente ao Tatersal ; Atrás da delegacia ; Estacionamento ; Ao lado do Curral ; Atrás da pista de laço e  estacionamento na área nova do Parque de Exposições.</t>
  </si>
  <si>
    <t>Utilização dos cabos de cobre para derivação da rede principal e alimentação das barracas e demais pontos necessários ; Utilização dos cabos de alumínio pré- reunido quadriplex como rede de  alimentação principal do Parque de Exposições.</t>
  </si>
  <si>
    <t>Utilização dos cabos de alumínio pré- reunido quadriplex como rede de  alimentação principal do Parque de Exposições.</t>
  </si>
  <si>
    <t>Utilização de refletores de Led 50W na fazendinha e na área dos coqueiros</t>
  </si>
  <si>
    <t>PESQ.2</t>
  </si>
  <si>
    <t>Locação de 800 metros de fio singelo de cobre seção 6mm²/750V; 500M Cabo de cobre 2,5mm; 500 metros de fio singelo de cobre seção 4mm²/750V; 400 metros  de fio paralelo de cobre seção 2x2,5mm²; 300 metros de fio paralelo de cobre seção 2x4mm²/750V;  65 lâmpadas de 400W vapor metálico; 50 reatores de 400W vapor metálico; 10 rolos de fita isolante 20M; 50 disjuntores 2x40A; 10 disjuntores 3x50A; 05 disjuntores 3x70A;  05 disjuntores 3x100A; 02 disjuntores 3x150A e 20 disjuntores 1x40A ;  03 disjuntores 3 x 200A ; 100 tomadas em 127V ; 100 tomadas em 220 V ; 100 pontos de luz com lâmpada de LED 20W ; 35 pontos de luz com lâmpadas de LED 25W ; 20 rolos de fita isolante  de 20 M .</t>
  </si>
  <si>
    <t>Utilização dos pontos de luz  nas barracas  / restaurantes  , stands e demais pontos necessáios.</t>
  </si>
  <si>
    <t>Utilização das tomadas  de 127 e 220V nas barracas  / restaurantes  , stands e demais pontos necessáios.</t>
  </si>
  <si>
    <t>Utilização dos disjuntores de proteção e cabos nos pontos necessários. Utilização de 65 lâmpadas vapor metálica de 400W e 50 reatores de vapor metálico de  400W em alguns postes existentes.Utilização dos Refletores de 400W e 200W , Cruzetas , mão francesas e acessórios nos seguintes postes existentes : Pista de areia ; Pista de granma; Em frente ao pavilhão leiteiro ; Em frente ao pavilhão bovino ; Área de brita ; Atrás dos pavilhões ; Em frente ao Tatersal ; Atrás da delegacia ; Estacionamento ; Ao lado do Curral ; Atrás da pista de laço.</t>
  </si>
  <si>
    <t>PESQ.3</t>
  </si>
  <si>
    <t>Locação de  03 postes circular de concreto 11x400kg; 06 postes circular de concreto 11x200Kg e 02 postes circular de concreto 9x200Kg ; 10 postes galvanizados com 7 metros ;  06 postes galvanizados com 05 metros ; 70 cruzetas de madeira; 140 mão francesa; Parafusos  e cintas.</t>
  </si>
  <si>
    <t>Utilização de 11 postes de concreto  com cruzetas e ferragens na montagem da rede elétrica dos transformadores.</t>
  </si>
  <si>
    <t>Utilização dos postes Galvanizados na área da Fazendinha e na rua dos coqueiros.</t>
  </si>
  <si>
    <t>EMOP - Composições</t>
  </si>
  <si>
    <t>05.014.0009-A</t>
  </si>
  <si>
    <t>Aluguel de transformador de distribuição, trifásico, 60Hz, 13,8kV - 220/127V, 75kVA</t>
  </si>
  <si>
    <t>Utilização de 1 mês, devido a necessidade de disponibilização do equipamento 15 dias antes do evento para a ligação da ENEL e 15 dias após o evento para o desligamento</t>
  </si>
  <si>
    <t>UNXMÊS</t>
  </si>
  <si>
    <t>05.014.0015-A</t>
  </si>
  <si>
    <t>Aluguel de transformador de distribuição, trifásico, 60Hz, 13,8kV - 220/127V, 112,5kVA</t>
  </si>
  <si>
    <t>19.011.0009-C</t>
  </si>
  <si>
    <t>GRUPO GERADOR,ESTACIONARIO,COM ALTERNADOR DE 145/125KVA,EXCLUSIVE OPERADOR - Custo Produtivo</t>
  </si>
  <si>
    <r>
      <rPr>
        <b/>
        <sz val="7.5"/>
        <color indexed="8"/>
        <rFont val="Arial"/>
        <family val="0"/>
      </rPr>
      <t xml:space="preserve"> DOIS ( 02) GERADORES</t>
    </r>
    <r>
      <rPr>
        <sz val="7.5"/>
        <color indexed="8"/>
        <rFont val="Arial"/>
        <family val="0"/>
      </rPr>
      <t xml:space="preserve"> . Sendo (01) um Gerador para atender a cabine de energia existente que alimenta o tattersal e adjacências e (01) gerador para atender o transformador de 75KVA. Estimativa de 4 horas por dia, para atender faltas de energia e manutenções que venham a ser necessárias , custo produtivo</t>
    </r>
  </si>
  <si>
    <t>H</t>
  </si>
  <si>
    <t>19.011.0009-D</t>
  </si>
  <si>
    <t>GRUPO GERADOR,ESTACIONARIO,COM ALTERNADOR DE 145/125KVA,EXCLUSIVE OPERADOR - Custo Improdutivo</t>
  </si>
  <si>
    <r>
      <rPr>
        <b/>
        <sz val="7.5"/>
        <color indexed="8"/>
        <rFont val="Arial"/>
        <family val="0"/>
      </rPr>
      <t xml:space="preserve"> DOIS ( 02) GERADORES</t>
    </r>
    <r>
      <rPr>
        <sz val="7.5"/>
        <color indexed="8"/>
        <rFont val="Arial"/>
        <family val="0"/>
      </rPr>
      <t xml:space="preserve"> . Sendo (01) um Gerador para atender a cabine de energia existente que alimenta o tattersal e adjacências e (01) gerador para atender o transformador de 75KVA. Estimativa de 20 horas por dia, para atender faltas de energia e manutenções que venham a ser necessárias , custo produtivo</t>
    </r>
  </si>
  <si>
    <t>19.011.0009-F</t>
  </si>
  <si>
    <t>GRUPO GERADOR,ESTACIONARIO,COM ALTERNADOR DE 650/520KVA,EXCLUSIVE OPERADOR - Custo Produtivo</t>
  </si>
  <si>
    <t>Gerador para atender a cabine de energia principal que alimenta o parque de exposições, estimativa de 4 horas por dia, para atender faltas de energia e manutenções que venham a ser necessárias na referida cabine, custo produtivo</t>
  </si>
  <si>
    <t>GRUPO GERADOR,ESTACIONARIO,COM ALTERNADOR DE 650/520KVA,EXCLUSIVE OPERADOR - Custo Improdutivo</t>
  </si>
  <si>
    <t>Gerador para atender a cabine de energia principal que alimenta o parque de exposições, estimativa de 20 horas por dia, para atender faltas de energia e manutenções que venham a ser necessárias na referida cabine, custo produtivo</t>
  </si>
  <si>
    <t>FORNECIMENTO</t>
  </si>
  <si>
    <t>LAMPADA LED,BULBO,A60,20W,100/240V,BASE E27</t>
  </si>
  <si>
    <t>Lâmpadas LED para REPOSIÇÃO  nos seguintes  locais: Entrada do Parque  ,  Banheiro defesa Civil ,  Sala VIP ; Banheiro do Prédio ,  Barracão dos tratores ; Banheiro lado do almoxarifado ; Baia dos cavalos pavilhão do gado ; Pavilhão leiteiro ; Área de ração de gado ; Restaurante ; Administração ; Sala do meio ambiente ;  Casa de Taipa ; Tatersal ; Banheiro Tatersal ; Casinha de madeira.</t>
  </si>
  <si>
    <t>UNID</t>
  </si>
  <si>
    <t>LAMPADA LED,BULBO,A60,30W,100/240V,BASE E27</t>
  </si>
  <si>
    <t>LOCAÇÃO DE VEÍCULOS</t>
  </si>
  <si>
    <t>19.004.0006-C</t>
  </si>
  <si>
    <t>Caminhão carroceria fixa, trucado, 12T, motor diesel 142 CV, excl. motorista (CP)</t>
  </si>
  <si>
    <t xml:space="preserve">16 Dias (10 dias de montagem e 6 dias de desmontagem) x 7h por dia </t>
  </si>
  <si>
    <t>19.004.0081-C</t>
  </si>
  <si>
    <t>Guindauto capac. 4T. a aprox. 2mt alcance  vert. a aprox. 8mt, sobre chassi de caminhão, excl. este e excl. operador (CP)</t>
  </si>
  <si>
    <t>19.004.0045-C</t>
  </si>
  <si>
    <t>Veículo de passeio, 5 passageiros, motor bicombustível (gasolina e ácool) de 1.0 litro, exclusive motorista</t>
  </si>
  <si>
    <t>MÃO-DE-OBRA</t>
  </si>
  <si>
    <t>05.105.0130-A</t>
  </si>
  <si>
    <t>Mão de obra de engenheiro ou arquiteto jr., inclusive encargos sociais</t>
  </si>
  <si>
    <t>16 Dias (10 dias de montagem e 6 dias de desmontagem) x 2h por dia x 1 profissional = 32h</t>
  </si>
  <si>
    <t>MÊS</t>
  </si>
  <si>
    <t>05.105.0112-A</t>
  </si>
  <si>
    <t>Mão de obra de eletricista, inclusive encargos sociais</t>
  </si>
  <si>
    <t>16 Dias (10 dias de montagem e 6 dias de desmontagem) x 8h por dia x 2 profissionais = 256h</t>
  </si>
  <si>
    <t>05.105.0115-A</t>
  </si>
  <si>
    <t>Mão de obra de ajudante, inclusive encargos sociais</t>
  </si>
  <si>
    <t>16 Dias (10 dias de montagem e 6 dias de desmontagem) x 8h por dia x 3 profissionais = 384h</t>
  </si>
  <si>
    <t>05.105.0127-A</t>
  </si>
  <si>
    <t>Mão de obra de encarregado de obra, inclusive encargos sociais</t>
  </si>
  <si>
    <t xml:space="preserve">16 Dias (10 dias de montagem e 6 dias de desmontagem) x 4h por dia x 1 profissional = 64h </t>
  </si>
  <si>
    <t>Mão de obra de eletricista, inclusive encargos sociais (Plantão)</t>
  </si>
  <si>
    <t>6 Dias de período noturno (de 22 até 27 de agosto) x 8h por dia (das 19h às 04h) x 1 profissional = 48h; 5 dias de período diurno (de 23 até 27 de agosto) x 8h por dia (das 10h às 19h) x 1 profissional = 40h</t>
  </si>
  <si>
    <t>Mão de obra de ajudante, inclusive encargos sociais (Plantão)</t>
  </si>
  <si>
    <t>05.105.0148-A</t>
  </si>
  <si>
    <t>Mão de obra de motorista, inclusive encargos sociais</t>
  </si>
  <si>
    <t xml:space="preserve">16 Dias (10 dias de montagem e 6 dias de desmontagem) x 7h por dia = 112h </t>
  </si>
  <si>
    <t>OBS. Pela tabela EMOP a referência de trabalho por mês dos profissionais é de 176 horas trabalhadas.</t>
  </si>
  <si>
    <t>Planilha de Composições</t>
  </si>
  <si>
    <t>Referência: EMOP de 04/2023</t>
  </si>
  <si>
    <t>GRUPO GERADOR,ESTACIONARIO,COM ALTERNADOR DE 650/520KVA,EXCLUSIVE OPERADOR - CUSTO PRODUTIVO</t>
  </si>
  <si>
    <t>SEQ.</t>
  </si>
  <si>
    <t>ELEMENTAR</t>
  </si>
  <si>
    <t>DESCRIÇÃO</t>
  </si>
  <si>
    <t>UN.</t>
  </si>
  <si>
    <t>REUTILIZ.</t>
  </si>
  <si>
    <t>QUANT.</t>
  </si>
  <si>
    <t>PERC.</t>
  </si>
  <si>
    <t>PREÇO</t>
  </si>
  <si>
    <t>REFER.</t>
  </si>
  <si>
    <t>TOTAL</t>
  </si>
  <si>
    <t>OLEO DIESEL COMBUSTIVEL COMUM, NA BOMBA</t>
  </si>
  <si>
    <t>L</t>
  </si>
  <si>
    <t>OLEO LUBRIFICANTE MINERAL MONOVISCOSO, CLASSIFICACAO API CF E VISCOSIDADE SAE 30</t>
  </si>
  <si>
    <t>GRAXA COMUM P/LUBRIFICACAO DE CHASSIS, EM TAMBORES DE 170KG</t>
  </si>
  <si>
    <t>KG</t>
  </si>
  <si>
    <t>GRUPO GER.P/ENERG.EMERG.TRIF.220/127V,FREQ.50/60HZ,C/REG.TEN.FREQ.AUT.QUADRO COM.AUT.TANQUE COMB.POT.650/520KVA INT./COM</t>
  </si>
  <si>
    <t>UN</t>
  </si>
  <si>
    <t>GRUPO GERADOR,ESTACIONARIO,COM ALTERNADOR DE 650/520KVA,EXCLUSIVE OPERADOR - CUSTO IMPRODUTIVO</t>
  </si>
  <si>
    <t>Planilha de Composição de BDI</t>
  </si>
  <si>
    <t>Referência: Maio/2020</t>
  </si>
  <si>
    <t>Item componente do BDI</t>
  </si>
  <si>
    <t xml:space="preserve">Valores Propostos </t>
  </si>
  <si>
    <t>Tributos</t>
  </si>
  <si>
    <t>%</t>
  </si>
  <si>
    <t>AC</t>
  </si>
  <si>
    <t>Administração Central</t>
  </si>
  <si>
    <t>PIS</t>
  </si>
  <si>
    <t>R</t>
  </si>
  <si>
    <t>Riscos</t>
  </si>
  <si>
    <t>COFINS</t>
  </si>
  <si>
    <t>S + G</t>
  </si>
  <si>
    <t>Seguro e Garantia</t>
  </si>
  <si>
    <t>ISS</t>
  </si>
  <si>
    <t>DF</t>
  </si>
  <si>
    <t>Despesas Financeiras</t>
  </si>
  <si>
    <t>Total</t>
  </si>
  <si>
    <t>Lucro</t>
  </si>
  <si>
    <t xml:space="preserve">I </t>
  </si>
  <si>
    <t>Tributos (PIS, COFINS e ISS)</t>
  </si>
  <si>
    <t>BDI %=</t>
  </si>
  <si>
    <t>Esta planilha foi elaborada conforme equação para cálculo do percentual do BDI recomendada pelo relatório do acórdão TCU – 2369/2011 e TCU – 2622/2013, conforme abaixo ilustrado.</t>
  </si>
  <si>
    <t>Planilha Orçamentária</t>
  </si>
  <si>
    <t>Referência:EMOP de abril 2023</t>
  </si>
  <si>
    <t>V. Unit.</t>
  </si>
  <si>
    <t>V. Total</t>
  </si>
  <si>
    <t>SUBTOTAL DE LOCAÇÃO DE MATERIAIS</t>
  </si>
  <si>
    <t>LOCAÇÃO DE GERADORES  E TRANSFORMADORES</t>
  </si>
  <si>
    <t>ALUGUEL DE TRANSFORMADOR DE DISTRIBUIÇÃO, TRIFÁSICO, 60HZ, 13,8KV - 220/127V, 75KVA</t>
  </si>
  <si>
    <t>ALUGUEL DE TRANSFORMADOR DE DISTRIBUIÇÃO, TRIFÁSICO, 60HZ, 13,8KV - 220/127V, 112,5KVA</t>
  </si>
  <si>
    <r>
      <rPr>
        <sz val="8"/>
        <color indexed="8"/>
        <rFont val="Calibri"/>
        <family val="0"/>
      </rPr>
      <t>GRUPO GERADOR ABERTO PARA ENERGIA DE EMERGENCIA,TRIFASICO,22 0/127V FREQUENCIA 50/60HZ,COM REGULADOR DE TENSAO E FREQUENCIA AUTOMATICA,QUADRO DE COMANDO MANUAL E TANQUE DE COMBUSTIV</t>
    </r>
    <r>
      <rPr>
        <sz val="8"/>
        <color indexed="8"/>
        <rFont val="Calibri"/>
        <family val="2"/>
      </rPr>
      <t>EL DE APROXIMADAMENTE 328L COM AUTONOMIA APROXIMADA DE 12H,NA POTENCIA DE 145/125KVA (INTERMITENTE/CONTINUA),EXCLUSIVE OPERADOR</t>
    </r>
  </si>
  <si>
    <r>
      <rPr>
        <sz val="8"/>
        <color indexed="8"/>
        <rFont val="Calibri"/>
        <family val="0"/>
      </rPr>
      <t>GRUPO GERADOR ABERTO,PARA ENERGIA DE EMERGENCIA,TRIFASICO,22 0/127V FREQUENCIA 50/60HZ,COM REGULADOR DE TENSAO E FREQUENCIA AUTOMATICA,QUADRO DE COMANDO AUTOMATICO E TANQUE DE COMBU</t>
    </r>
    <r>
      <rPr>
        <sz val="8"/>
        <color indexed="8"/>
        <rFont val="Calibri"/>
        <family val="2"/>
      </rPr>
      <t>STIVEL DE APROXIMADAMENTE 568 LITROS COM AUTONOMIA APROXIMADA DE 5H,NA POTENCIA DE 650/520 KVA (INTERMITENTE/CONTINUA) EXCLUSIVE OPERADOR</t>
    </r>
  </si>
  <si>
    <t>EMOP - Insumos</t>
  </si>
  <si>
    <t>SUBTOTAL DE FORNECIMENTO</t>
  </si>
  <si>
    <t>CAMINHÃO CARROCERIA FIXA, TRUCADO, 12T, MOTOR DIESEL 142 CV, INCLUSIVE. MOTORISTA (CP)</t>
  </si>
  <si>
    <r>
      <rPr>
        <sz val="7.5"/>
        <color indexed="8"/>
        <rFont val="Arial"/>
        <family val="2"/>
      </rPr>
      <t xml:space="preserve">GUINDAUTO COM CAPACIDADE MAXIMA DE CARGA EM TORNO DE 4T A APROXIMADAMENTE 2,00M E ALCANCE MAXIMO VERTICAL(DO SOLO)A APROXIMADAMENTE 8,00M,ANGULO DE GIRO DE 180º,MONTADO SOBRE CHASSIS DE CAMINHAO,EXCLUSIVE ESTE.SAO CONSIDERADOS DOIS AJUDANTE </t>
    </r>
    <r>
      <rPr>
        <sz val="7.5"/>
        <color indexed="8"/>
        <rFont val="Calibri"/>
        <family val="2"/>
      </rPr>
      <t>S,EXCLUSIVE OPERADOR QUE E CONSIDERADO O MOTORISTA DO CAMINHÃO</t>
    </r>
  </si>
  <si>
    <t>VEÍCULO DE PASSEIO, 5 PASSAGEIROS, MOTOR BICOMBUSTÍVEL (GASOLINA E ÁCOOL) DE 1.0 LITRO, EXCLUSIVE MOTORISTA</t>
  </si>
  <si>
    <t>SUBTOTAL DE LOCAÇÃO DE VEÍCULOS</t>
  </si>
  <si>
    <t>MÃO DE OBRA DE ENGENHEIRO OU ARQUITETO JR., INCLUSIVE ENCARGOS SOCIAIS</t>
  </si>
  <si>
    <t>MÃO DE OBRA DE ELETRICISTA, INCLUSIVE ENCARGOS SOCIAIS</t>
  </si>
  <si>
    <t>MÃO DE OBRA DE AJUDANTE, INCLUSIVE ENCARGOS SOCIAIS</t>
  </si>
  <si>
    <t>MÃO DE OBRA DE ENCARREGADO DE OBRA, INCLUSIVE ENCARGOS SOCIAIS</t>
  </si>
  <si>
    <t>MÃO DE OBRA DE ELETRICISTA, INCLUSIVE ENCARGOS SOCIAIS (PLANTÃO)</t>
  </si>
  <si>
    <t>MÃO DE OBRA DE AJUDANTE, INCLUSIVE ENCARGOS SOCIAIS (PLANTÃO)</t>
  </si>
  <si>
    <t>MÃO DE OBRA DE MOTORISTA, INCLUSIVE ENCARGOS SOCIAIS</t>
  </si>
  <si>
    <t>SUBTOTAL DE MÃO-DE-OBRA</t>
  </si>
  <si>
    <t>SUBTOTAL GERAL EQUIPAMENTO + LOCAÇÃO DE MATERIAIS + MÃO DE OBRA</t>
  </si>
  <si>
    <t>BDI (20%)</t>
  </si>
  <si>
    <t xml:space="preserve">SUBTOTAL EQUIPAMENTOS + LOCAÇÃO DE MATERIAIS + MÃO DE OBRA (COM BDI)  </t>
  </si>
  <si>
    <t>SUB TOTAL MATERIAIS</t>
  </si>
  <si>
    <t>TOTALGERAL</t>
  </si>
  <si>
    <t>Cronograma de Desembolso</t>
  </si>
  <si>
    <t>VALOR TOTAL DO CONTRATO</t>
  </si>
  <si>
    <t>Etapa</t>
  </si>
  <si>
    <t>Mês</t>
  </si>
  <si>
    <t>Percentual Executado</t>
  </si>
  <si>
    <t>Valor Etapa</t>
  </si>
  <si>
    <t>Percentual Acumulado</t>
  </si>
  <si>
    <t>Valor Acumulado</t>
  </si>
  <si>
    <t>Mapa das Cotações para Uso na Planilha de Composições</t>
  </si>
  <si>
    <t>Fornecedor</t>
  </si>
  <si>
    <t>unid</t>
  </si>
  <si>
    <t>Valor</t>
  </si>
  <si>
    <t>Média</t>
  </si>
  <si>
    <t>PC EQUIPAMENTOS ELÉTRICOS LTDA</t>
  </si>
  <si>
    <t>JL EMPREITEIRA SERVIÇOS E COMERCIO LTDA</t>
  </si>
  <si>
    <t>JJ PEREIRA MAQUINAS E EQUIPAMENTOS</t>
  </si>
  <si>
    <t>TRÊS GERAÇÕES MANUTENÇÃO  E REPARAÇÃO DE GERADORES LTDA</t>
  </si>
  <si>
    <t>Locação de 800 metros de fio singelo de cobre seção 6mm²/750V; 500M Cabo de cobre 2,5mm; 500 metros de fio singelo de cobre seção 4mm²/750V; 400 metros  de fio paralelo de cobre seção 2x2,5mm²; 300 metros de fio paralelo de cobre seção 2x4mm²/750V;  65 lâmpadas de 400W vapor metálico; 50 reatores de 400W vapor metálico; 10 rolos de fita isolante 20M; 50 disjuntores 2x40A; 10 disjuntores 3x50A; 05 disjuntores 3x70A;  05 disjuntores 3x100A; 02 disjuntores 3x150A e 20 disjuntores 1x40A ;  03 disjuntores 3 x 200A ; 100 tomadas em 127V ; 100 tomadas em 220 V ; 100 pontos de luz com lâmpada de LED 20W ; 35 pontos de luz com lâmpadas de LED 25W ; 20 rolos de fita isolante  de 20M M 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</si>
</sst>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_-&quot;R$ &quot;* #,##0.00_-;&quot;-R$ &quot;* #,##0.00_-;_-&quot;R$ &quot;* \-??_-;_-@"/>
    <numFmt numFmtId="167" formatCode="General"/>
    <numFmt numFmtId="168" formatCode="0.00"/>
    <numFmt numFmtId="169" formatCode="&quot;R$ &quot;#,##0.00;[RED]&quot;-R$ &quot;#,##0.00"/>
    <numFmt numFmtId="170" formatCode="&quot;R$ &quot;#,##0.00"/>
    <numFmt numFmtId="171" formatCode="0.00%"/>
    <numFmt numFmtId="172" formatCode="[$R$ -416]#,##0.00"/>
    <numFmt numFmtId="173" formatCode="0"/>
    <numFmt numFmtId="174" formatCode="[$R$-416]\ #,##0.00;[RED]\-[$R$-416]\ #,##0.00"/>
  </numFmts>
  <fonts count="22">
    <font>
      <sz val="10"/>
      <color indexed="8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Calibri"/>
      <family val="2"/>
    </font>
    <font>
      <b/>
      <sz val="11"/>
      <color indexed="9"/>
      <name val="Calibri"/>
      <family val="0"/>
    </font>
    <font>
      <sz val="8"/>
      <color indexed="8"/>
      <name val="Calibri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.5"/>
      <color indexed="8"/>
      <name val="Arial"/>
      <family val="0"/>
    </font>
    <font>
      <sz val="11"/>
      <color indexed="8"/>
      <name val="Calibri"/>
      <family val="0"/>
    </font>
    <font>
      <b/>
      <sz val="7.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&quot;Times New Roman&quot;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7.5"/>
      <color indexed="8"/>
      <name val="Calibri"/>
      <family val="0"/>
    </font>
    <font>
      <sz val="7"/>
      <color indexed="8"/>
      <name val="Calibri"/>
      <family val="0"/>
    </font>
  </fonts>
  <fills count="1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top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5" fillId="2" borderId="2" xfId="0" applyFont="1" applyFill="1" applyBorder="1" applyAlignment="1" applyProtection="1">
      <alignment horizontal="center"/>
      <protection/>
    </xf>
    <xf numFmtId="164" fontId="6" fillId="0" borderId="3" xfId="0" applyFont="1" applyBorder="1" applyAlignment="1" applyProtection="1">
      <alignment horizontal="right" vertical="top"/>
      <protection/>
    </xf>
    <xf numFmtId="164" fontId="7" fillId="3" borderId="4" xfId="0" applyFont="1" applyFill="1" applyBorder="1" applyAlignment="1" applyProtection="1">
      <alignment horizontal="center" vertical="center"/>
      <protection/>
    </xf>
    <xf numFmtId="164" fontId="8" fillId="4" borderId="5" xfId="0" applyFont="1" applyFill="1" applyBorder="1" applyAlignment="1" applyProtection="1">
      <alignment horizontal="center" vertical="center"/>
      <protection/>
    </xf>
    <xf numFmtId="164" fontId="8" fillId="4" borderId="5" xfId="0" applyFont="1" applyFill="1" applyBorder="1" applyAlignment="1" applyProtection="1">
      <alignment horizontal="center" vertical="center" wrapText="1"/>
      <protection/>
    </xf>
    <xf numFmtId="164" fontId="9" fillId="0" borderId="5" xfId="0" applyFont="1" applyBorder="1" applyAlignment="1" applyProtection="1">
      <alignment horizontal="center" vertical="center"/>
      <protection/>
    </xf>
    <xf numFmtId="164" fontId="9" fillId="0" borderId="5" xfId="0" applyFont="1" applyBorder="1" applyAlignment="1" applyProtection="1">
      <alignment horizontal="center" vertical="center" wrapText="1"/>
      <protection/>
    </xf>
    <xf numFmtId="164" fontId="9" fillId="0" borderId="5" xfId="0" applyFont="1" applyBorder="1" applyAlignment="1" applyProtection="1">
      <alignment horizontal="left" vertical="center" wrapText="1"/>
      <protection/>
    </xf>
    <xf numFmtId="164" fontId="10" fillId="0" borderId="5" xfId="0" applyFont="1" applyBorder="1" applyAlignment="1" applyProtection="1">
      <alignment horizontal="left" wrapText="1"/>
      <protection/>
    </xf>
    <xf numFmtId="165" fontId="9" fillId="0" borderId="5" xfId="0" applyNumberFormat="1" applyFont="1" applyBorder="1" applyAlignment="1" applyProtection="1">
      <alignment horizontal="center" vertical="center" wrapText="1"/>
      <protection/>
    </xf>
    <xf numFmtId="166" fontId="2" fillId="0" borderId="0" xfId="0" applyNumberFormat="1" applyFont="1" applyAlignment="1" applyProtection="1">
      <alignment/>
      <protection/>
    </xf>
    <xf numFmtId="164" fontId="9" fillId="0" borderId="5" xfId="0" applyNumberFormat="1" applyFont="1" applyBorder="1" applyAlignment="1" applyProtection="1">
      <alignment horizontal="center" vertical="center"/>
      <protection/>
    </xf>
    <xf numFmtId="164" fontId="9" fillId="0" borderId="5" xfId="0" applyFont="1" applyBorder="1" applyAlignment="1" applyProtection="1">
      <alignment horizontal="left" vertical="center" wrapText="1"/>
      <protection/>
    </xf>
    <xf numFmtId="164" fontId="10" fillId="0" borderId="5" xfId="0" applyFont="1" applyBorder="1" applyAlignment="1" applyProtection="1">
      <alignment horizontal="left" vertical="center" wrapText="1"/>
      <protection/>
    </xf>
    <xf numFmtId="165" fontId="11" fillId="0" borderId="5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 vertical="center"/>
      <protection/>
    </xf>
    <xf numFmtId="164" fontId="9" fillId="0" borderId="5" xfId="0" applyFont="1" applyBorder="1" applyAlignment="1" applyProtection="1">
      <alignment wrapText="1"/>
      <protection/>
    </xf>
    <xf numFmtId="165" fontId="12" fillId="0" borderId="5" xfId="0" applyNumberFormat="1" applyFont="1" applyBorder="1" applyAlignment="1" applyProtection="1">
      <alignment horizontal="center" wrapText="1"/>
      <protection/>
    </xf>
    <xf numFmtId="165" fontId="10" fillId="0" borderId="5" xfId="0" applyNumberFormat="1" applyFont="1" applyBorder="1" applyAlignment="1" applyProtection="1">
      <alignment horizontal="center" wrapText="1"/>
      <protection/>
    </xf>
    <xf numFmtId="164" fontId="13" fillId="3" borderId="5" xfId="0" applyFont="1" applyFill="1" applyBorder="1" applyAlignment="1" applyProtection="1">
      <alignment horizontal="center"/>
      <protection/>
    </xf>
    <xf numFmtId="164" fontId="7" fillId="3" borderId="5" xfId="0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Alignment="1" applyProtection="1">
      <alignment horizontal="center"/>
      <protection/>
    </xf>
    <xf numFmtId="168" fontId="9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14" fillId="0" borderId="0" xfId="0" applyFont="1" applyBorder="1" applyAlignment="1" applyProtection="1">
      <alignment horizontal="center"/>
      <protection/>
    </xf>
    <xf numFmtId="164" fontId="14" fillId="0" borderId="0" xfId="0" applyFont="1" applyBorder="1" applyAlignment="1" applyProtection="1">
      <alignment horizontal="center" vertical="top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5" fillId="2" borderId="5" xfId="0" applyFont="1" applyFill="1" applyBorder="1" applyAlignment="1" applyProtection="1">
      <alignment horizontal="center"/>
      <protection/>
    </xf>
    <xf numFmtId="164" fontId="6" fillId="0" borderId="5" xfId="0" applyFont="1" applyBorder="1" applyAlignment="1" applyProtection="1">
      <alignment horizontal="right" vertical="top"/>
      <protection/>
    </xf>
    <xf numFmtId="165" fontId="15" fillId="3" borderId="5" xfId="0" applyNumberFormat="1" applyFont="1" applyFill="1" applyBorder="1" applyAlignment="1" applyProtection="1">
      <alignment horizontal="center"/>
      <protection/>
    </xf>
    <xf numFmtId="164" fontId="16" fillId="0" borderId="5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5" fontId="13" fillId="5" borderId="5" xfId="0" applyNumberFormat="1" applyFont="1" applyFill="1" applyBorder="1" applyAlignment="1" applyProtection="1">
      <alignment horizontal="center" wrapText="1"/>
      <protection/>
    </xf>
    <xf numFmtId="165" fontId="13" fillId="5" borderId="5" xfId="0" applyNumberFormat="1" applyFont="1" applyFill="1" applyBorder="1" applyAlignment="1" applyProtection="1">
      <alignment wrapText="1"/>
      <protection/>
    </xf>
    <xf numFmtId="165" fontId="13" fillId="5" borderId="5" xfId="0" applyNumberFormat="1" applyFont="1" applyFill="1" applyBorder="1" applyAlignment="1" applyProtection="1">
      <alignment horizontal="right" wrapText="1"/>
      <protection/>
    </xf>
    <xf numFmtId="164" fontId="13" fillId="5" borderId="5" xfId="0" applyFont="1" applyFill="1" applyBorder="1" applyAlignment="1" applyProtection="1">
      <alignment horizontal="right" wrapText="1"/>
      <protection/>
    </xf>
    <xf numFmtId="164" fontId="13" fillId="5" borderId="5" xfId="0" applyFont="1" applyFill="1" applyBorder="1" applyAlignment="1" applyProtection="1">
      <alignment horizontal="center" wrapText="1"/>
      <protection/>
    </xf>
    <xf numFmtId="164" fontId="17" fillId="0" borderId="5" xfId="0" applyFont="1" applyBorder="1" applyAlignment="1" applyProtection="1">
      <alignment horizontal="center"/>
      <protection/>
    </xf>
    <xf numFmtId="165" fontId="9" fillId="0" borderId="5" xfId="0" applyNumberFormat="1" applyFont="1" applyBorder="1" applyAlignment="1" applyProtection="1">
      <alignment wrapText="1"/>
      <protection/>
    </xf>
    <xf numFmtId="165" fontId="17" fillId="0" borderId="5" xfId="0" applyNumberFormat="1" applyFont="1" applyBorder="1" applyAlignment="1" applyProtection="1">
      <alignment horizontal="center" wrapText="1"/>
      <protection/>
    </xf>
    <xf numFmtId="164" fontId="17" fillId="0" borderId="5" xfId="0" applyFont="1" applyBorder="1" applyAlignment="1" applyProtection="1">
      <alignment horizontal="right"/>
      <protection/>
    </xf>
    <xf numFmtId="169" fontId="17" fillId="0" borderId="5" xfId="0" applyNumberFormat="1" applyFont="1" applyBorder="1" applyAlignment="1" applyProtection="1">
      <alignment horizontal="right"/>
      <protection/>
    </xf>
    <xf numFmtId="170" fontId="17" fillId="0" borderId="5" xfId="0" applyNumberFormat="1" applyFont="1" applyBorder="1" applyAlignment="1" applyProtection="1">
      <alignment horizontal="right"/>
      <protection/>
    </xf>
    <xf numFmtId="165" fontId="11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 wrapText="1"/>
      <protection/>
    </xf>
    <xf numFmtId="165" fontId="13" fillId="0" borderId="0" xfId="0" applyNumberFormat="1" applyFont="1" applyAlignment="1" applyProtection="1">
      <alignment horizontal="center" wrapText="1"/>
      <protection/>
    </xf>
    <xf numFmtId="165" fontId="17" fillId="0" borderId="0" xfId="0" applyNumberFormat="1" applyFont="1" applyAlignment="1" applyProtection="1">
      <alignment horizontal="center" wrapText="1"/>
      <protection/>
    </xf>
    <xf numFmtId="164" fontId="17" fillId="0" borderId="0" xfId="0" applyFont="1" applyAlignment="1" applyProtection="1">
      <alignment horizontal="right"/>
      <protection/>
    </xf>
    <xf numFmtId="164" fontId="11" fillId="0" borderId="0" xfId="0" applyFont="1" applyAlignment="1" applyProtection="1">
      <alignment/>
      <protection/>
    </xf>
    <xf numFmtId="170" fontId="13" fillId="0" borderId="0" xfId="0" applyNumberFormat="1" applyFont="1" applyAlignment="1" applyProtection="1">
      <alignment horizontal="right"/>
      <protection/>
    </xf>
    <xf numFmtId="164" fontId="6" fillId="0" borderId="6" xfId="0" applyFont="1" applyBorder="1" applyAlignment="1" applyProtection="1">
      <alignment horizontal="right" vertical="top"/>
      <protection/>
    </xf>
    <xf numFmtId="164" fontId="18" fillId="0" borderId="7" xfId="0" applyFont="1" applyBorder="1" applyAlignment="1" applyProtection="1">
      <alignment horizontal="center" vertical="center"/>
      <protection/>
    </xf>
    <xf numFmtId="164" fontId="18" fillId="0" borderId="8" xfId="0" applyFont="1" applyBorder="1" applyAlignment="1" applyProtection="1">
      <alignment horizontal="center" vertical="center"/>
      <protection/>
    </xf>
    <xf numFmtId="164" fontId="18" fillId="0" borderId="9" xfId="0" applyFont="1" applyBorder="1" applyAlignment="1" applyProtection="1">
      <alignment horizontal="center" vertical="center" wrapText="1"/>
      <protection/>
    </xf>
    <xf numFmtId="164" fontId="18" fillId="0" borderId="10" xfId="0" applyFont="1" applyBorder="1" applyAlignment="1" applyProtection="1">
      <alignment horizontal="center" vertical="center" wrapText="1"/>
      <protection/>
    </xf>
    <xf numFmtId="164" fontId="11" fillId="0" borderId="11" xfId="0" applyFont="1" applyBorder="1" applyAlignment="1" applyProtection="1">
      <alignment horizontal="center"/>
      <protection/>
    </xf>
    <xf numFmtId="164" fontId="11" fillId="0" borderId="12" xfId="0" applyFont="1" applyBorder="1" applyAlignment="1" applyProtection="1">
      <alignment horizontal="left" vertical="center"/>
      <protection/>
    </xf>
    <xf numFmtId="164" fontId="11" fillId="0" borderId="13" xfId="0" applyFont="1" applyBorder="1" applyAlignment="1" applyProtection="1">
      <alignment horizontal="center" vertical="center"/>
      <protection/>
    </xf>
    <xf numFmtId="164" fontId="18" fillId="0" borderId="14" xfId="0" applyFont="1" applyBorder="1" applyAlignment="1" applyProtection="1">
      <alignment horizontal="center"/>
      <protection/>
    </xf>
    <xf numFmtId="168" fontId="11" fillId="4" borderId="15" xfId="0" applyNumberFormat="1" applyFont="1" applyFill="1" applyBorder="1" applyAlignment="1" applyProtection="1">
      <alignment horizontal="center" vertical="center"/>
      <protection/>
    </xf>
    <xf numFmtId="164" fontId="11" fillId="0" borderId="16" xfId="0" applyFont="1" applyBorder="1" applyAlignment="1" applyProtection="1">
      <alignment horizontal="center"/>
      <protection/>
    </xf>
    <xf numFmtId="164" fontId="11" fillId="0" borderId="5" xfId="0" applyFont="1" applyBorder="1" applyAlignment="1" applyProtection="1">
      <alignment horizontal="left" vertical="center"/>
      <protection/>
    </xf>
    <xf numFmtId="164" fontId="11" fillId="0" borderId="15" xfId="0" applyFont="1" applyBorder="1" applyAlignment="1" applyProtection="1">
      <alignment horizontal="center" vertical="center"/>
      <protection/>
    </xf>
    <xf numFmtId="171" fontId="4" fillId="0" borderId="14" xfId="0" applyNumberFormat="1" applyFont="1" applyBorder="1" applyAlignment="1" applyProtection="1">
      <alignment horizontal="center"/>
      <protection/>
    </xf>
    <xf numFmtId="168" fontId="0" fillId="4" borderId="15" xfId="0" applyNumberFormat="1" applyFill="1" applyBorder="1" applyAlignment="1" applyProtection="1">
      <alignment horizontal="center" vertical="center"/>
      <protection/>
    </xf>
    <xf numFmtId="164" fontId="18" fillId="0" borderId="17" xfId="0" applyFont="1" applyBorder="1" applyAlignment="1" applyProtection="1">
      <alignment horizontal="center"/>
      <protection/>
    </xf>
    <xf numFmtId="168" fontId="11" fillId="4" borderId="18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 horizontal="center"/>
      <protection/>
    </xf>
    <xf numFmtId="164" fontId="11" fillId="0" borderId="19" xfId="0" applyFont="1" applyBorder="1" applyAlignment="1" applyProtection="1">
      <alignment horizontal="center" vertical="center"/>
      <protection/>
    </xf>
    <xf numFmtId="164" fontId="11" fillId="0" borderId="20" xfId="0" applyFont="1" applyBorder="1" applyAlignment="1" applyProtection="1">
      <alignment horizontal="left" vertical="center"/>
      <protection/>
    </xf>
    <xf numFmtId="164" fontId="11" fillId="0" borderId="18" xfId="0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/>
      <protection/>
    </xf>
    <xf numFmtId="164" fontId="18" fillId="0" borderId="7" xfId="0" applyFont="1" applyBorder="1" applyAlignment="1" applyProtection="1">
      <alignment horizontal="center"/>
      <protection/>
    </xf>
    <xf numFmtId="168" fontId="18" fillId="4" borderId="8" xfId="0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 horizontal="left" vertical="center" wrapText="1"/>
      <protection/>
    </xf>
    <xf numFmtId="164" fontId="20" fillId="0" borderId="0" xfId="0" applyFont="1" applyAlignment="1" applyProtection="1">
      <alignment/>
      <protection/>
    </xf>
    <xf numFmtId="164" fontId="12" fillId="4" borderId="5" xfId="0" applyFont="1" applyFill="1" applyBorder="1" applyAlignment="1" applyProtection="1">
      <alignment horizontal="center" vertical="center"/>
      <protection/>
    </xf>
    <xf numFmtId="164" fontId="12" fillId="4" borderId="5" xfId="0" applyFont="1" applyFill="1" applyBorder="1" applyAlignment="1" applyProtection="1">
      <alignment horizontal="center" vertical="center" wrapText="1"/>
      <protection/>
    </xf>
    <xf numFmtId="164" fontId="10" fillId="0" borderId="5" xfId="0" applyFont="1" applyBorder="1" applyAlignment="1" applyProtection="1">
      <alignment horizontal="center" vertical="center"/>
      <protection/>
    </xf>
    <xf numFmtId="164" fontId="10" fillId="0" borderId="5" xfId="0" applyFont="1" applyBorder="1" applyAlignment="1" applyProtection="1">
      <alignment horizontal="center" vertical="center" wrapText="1"/>
      <protection/>
    </xf>
    <xf numFmtId="172" fontId="9" fillId="0" borderId="5" xfId="0" applyNumberFormat="1" applyFont="1" applyBorder="1" applyAlignment="1" applyProtection="1">
      <alignment horizontal="center" vertical="center" wrapText="1"/>
      <protection/>
    </xf>
    <xf numFmtId="170" fontId="9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 vertical="center"/>
      <protection/>
    </xf>
    <xf numFmtId="170" fontId="9" fillId="6" borderId="5" xfId="0" applyNumberFormat="1" applyFont="1" applyFill="1" applyBorder="1" applyAlignment="1" applyProtection="1">
      <alignment horizontal="center" vertical="center" wrapText="1"/>
      <protection/>
    </xf>
    <xf numFmtId="164" fontId="13" fillId="0" borderId="5" xfId="0" applyFont="1" applyBorder="1" applyAlignment="1" applyProtection="1">
      <alignment horizontal="center"/>
      <protection/>
    </xf>
    <xf numFmtId="164" fontId="12" fillId="0" borderId="5" xfId="0" applyFont="1" applyBorder="1" applyAlignment="1" applyProtection="1">
      <alignment horizontal="center"/>
      <protection/>
    </xf>
    <xf numFmtId="164" fontId="13" fillId="6" borderId="5" xfId="0" applyFont="1" applyFill="1" applyBorder="1" applyAlignment="1" applyProtection="1">
      <alignment horizontal="center"/>
      <protection/>
    </xf>
    <xf numFmtId="164" fontId="12" fillId="6" borderId="5" xfId="0" applyFont="1" applyFill="1" applyBorder="1" applyAlignment="1" applyProtection="1">
      <alignment horizontal="center"/>
      <protection/>
    </xf>
    <xf numFmtId="164" fontId="13" fillId="7" borderId="5" xfId="0" applyFont="1" applyFill="1" applyBorder="1" applyAlignment="1" applyProtection="1">
      <alignment horizontal="center"/>
      <protection/>
    </xf>
    <xf numFmtId="164" fontId="12" fillId="7" borderId="5" xfId="0" applyFont="1" applyFill="1" applyBorder="1" applyAlignment="1" applyProtection="1">
      <alignment horizontal="center"/>
      <protection/>
    </xf>
    <xf numFmtId="170" fontId="9" fillId="7" borderId="5" xfId="0" applyNumberFormat="1" applyFont="1" applyFill="1" applyBorder="1" applyAlignment="1" applyProtection="1">
      <alignment horizontal="center" vertical="center" wrapText="1"/>
      <protection/>
    </xf>
    <xf numFmtId="173" fontId="6" fillId="0" borderId="4" xfId="0" applyNumberFormat="1" applyFont="1" applyBorder="1" applyAlignment="1" applyProtection="1">
      <alignment wrapText="1"/>
      <protection/>
    </xf>
    <xf numFmtId="173" fontId="6" fillId="0" borderId="0" xfId="0" applyNumberFormat="1" applyFont="1" applyAlignment="1" applyProtection="1">
      <alignment wrapText="1"/>
      <protection/>
    </xf>
    <xf numFmtId="170" fontId="13" fillId="3" borderId="5" xfId="0" applyNumberFormat="1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 horizontal="center"/>
      <protection/>
    </xf>
    <xf numFmtId="173" fontId="10" fillId="0" borderId="0" xfId="0" applyNumberFormat="1" applyFont="1" applyAlignment="1" applyProtection="1">
      <alignment wrapText="1"/>
      <protection/>
    </xf>
    <xf numFmtId="164" fontId="8" fillId="4" borderId="5" xfId="0" applyFont="1" applyFill="1" applyBorder="1" applyAlignment="1" applyProtection="1">
      <alignment horizontal="center"/>
      <protection/>
    </xf>
    <xf numFmtId="166" fontId="8" fillId="4" borderId="5" xfId="0" applyNumberFormat="1" applyFont="1" applyFill="1" applyBorder="1" applyAlignment="1" applyProtection="1">
      <alignment horizontal="right"/>
      <protection/>
    </xf>
    <xf numFmtId="164" fontId="8" fillId="4" borderId="5" xfId="0" applyFont="1" applyFill="1" applyBorder="1" applyAlignment="1" applyProtection="1">
      <alignment horizontal="center"/>
      <protection/>
    </xf>
    <xf numFmtId="164" fontId="8" fillId="8" borderId="5" xfId="0" applyFont="1" applyFill="1" applyBorder="1" applyAlignment="1" applyProtection="1">
      <alignment horizontal="center"/>
      <protection/>
    </xf>
    <xf numFmtId="166" fontId="8" fillId="8" borderId="5" xfId="0" applyNumberFormat="1" applyFont="1" applyFill="1" applyBorder="1" applyAlignment="1" applyProtection="1">
      <alignment horizontal="right"/>
      <protection/>
    </xf>
    <xf numFmtId="164" fontId="5" fillId="2" borderId="21" xfId="0" applyFont="1" applyFill="1" applyBorder="1" applyAlignment="1" applyProtection="1">
      <alignment horizontal="center"/>
      <protection/>
    </xf>
    <xf numFmtId="166" fontId="8" fillId="4" borderId="5" xfId="0" applyNumberFormat="1" applyFont="1" applyFill="1" applyBorder="1" applyAlignment="1" applyProtection="1">
      <alignment vertical="center"/>
      <protection/>
    </xf>
    <xf numFmtId="171" fontId="9" fillId="0" borderId="5" xfId="0" applyNumberFormat="1" applyFont="1" applyBorder="1" applyAlignment="1" applyProtection="1">
      <alignment horizontal="center" vertical="center"/>
      <protection/>
    </xf>
    <xf numFmtId="166" fontId="9" fillId="0" borderId="5" xfId="0" applyNumberFormat="1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top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9" borderId="0" xfId="0" applyFont="1" applyFill="1" applyAlignment="1" applyProtection="1">
      <alignment horizontal="center"/>
      <protection/>
    </xf>
    <xf numFmtId="164" fontId="8" fillId="4" borderId="5" xfId="0" applyFont="1" applyFill="1" applyBorder="1" applyAlignment="1" applyProtection="1">
      <alignment horizontal="center" wrapText="1"/>
      <protection/>
    </xf>
    <xf numFmtId="164" fontId="9" fillId="0" borderId="22" xfId="0" applyFont="1" applyBorder="1" applyAlignment="1" applyProtection="1">
      <alignment horizontal="center" vertical="center"/>
      <protection/>
    </xf>
    <xf numFmtId="164" fontId="8" fillId="0" borderId="5" xfId="0" applyFont="1" applyBorder="1" applyAlignment="1" applyProtection="1">
      <alignment horizontal="center" vertical="center" wrapText="1"/>
      <protection/>
    </xf>
    <xf numFmtId="172" fontId="9" fillId="9" borderId="5" xfId="0" applyNumberFormat="1" applyFont="1" applyFill="1" applyBorder="1" applyAlignment="1" applyProtection="1">
      <alignment horizontal="center" vertical="center" wrapText="1"/>
      <protection/>
    </xf>
    <xf numFmtId="166" fontId="9" fillId="0" borderId="5" xfId="0" applyNumberFormat="1" applyFont="1" applyBorder="1" applyAlignment="1" applyProtection="1">
      <alignment horizontal="right" vertical="center"/>
      <protection/>
    </xf>
    <xf numFmtId="164" fontId="9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5" fontId="9" fillId="0" borderId="5" xfId="0" applyNumberFormat="1" applyFont="1" applyBorder="1" applyAlignment="1" applyProtection="1">
      <alignment horizontal="center" vertical="center" wrapText="1"/>
      <protection/>
    </xf>
    <xf numFmtId="164" fontId="9" fillId="10" borderId="0" xfId="0" applyFont="1" applyFill="1" applyAlignment="1" applyProtection="1">
      <alignment/>
      <protection/>
    </xf>
    <xf numFmtId="164" fontId="9" fillId="10" borderId="5" xfId="0" applyFont="1" applyFill="1" applyBorder="1" applyAlignment="1" applyProtection="1">
      <alignment horizontal="center" vertical="center" wrapText="1"/>
      <protection/>
    </xf>
    <xf numFmtId="165" fontId="9" fillId="10" borderId="5" xfId="0" applyNumberFormat="1" applyFont="1" applyFill="1" applyBorder="1" applyAlignment="1" applyProtection="1">
      <alignment horizontal="center" vertical="center" wrapText="1"/>
      <protection/>
    </xf>
    <xf numFmtId="172" fontId="9" fillId="10" borderId="5" xfId="0" applyNumberFormat="1" applyFont="1" applyFill="1" applyBorder="1" applyAlignment="1" applyProtection="1">
      <alignment horizontal="center" vertical="center" wrapText="1"/>
      <protection/>
    </xf>
    <xf numFmtId="164" fontId="9" fillId="10" borderId="5" xfId="0" applyFont="1" applyFill="1" applyBorder="1" applyAlignment="1" applyProtection="1">
      <alignment/>
      <protection/>
    </xf>
    <xf numFmtId="170" fontId="9" fillId="0" borderId="5" xfId="0" applyNumberFormat="1" applyFont="1" applyBorder="1" applyAlignment="1" applyProtection="1">
      <alignment horizontal="center"/>
      <protection/>
    </xf>
    <xf numFmtId="164" fontId="9" fillId="0" borderId="5" xfId="0" applyFont="1" applyBorder="1" applyAlignment="1" applyProtection="1">
      <alignment/>
      <protection/>
    </xf>
    <xf numFmtId="164" fontId="9" fillId="0" borderId="23" xfId="0" applyFont="1" applyBorder="1" applyAlignment="1" applyProtection="1">
      <alignment/>
      <protection/>
    </xf>
    <xf numFmtId="172" fontId="9" fillId="9" borderId="24" xfId="0" applyNumberFormat="1" applyFont="1" applyFill="1" applyBorder="1" applyAlignment="1" applyProtection="1">
      <alignment horizontal="center" vertical="center" wrapText="1"/>
      <protection/>
    </xf>
    <xf numFmtId="164" fontId="9" fillId="10" borderId="23" xfId="0" applyFont="1" applyFill="1" applyBorder="1" applyAlignment="1" applyProtection="1">
      <alignment/>
      <protection/>
    </xf>
    <xf numFmtId="172" fontId="9" fillId="10" borderId="24" xfId="0" applyNumberFormat="1" applyFont="1" applyFill="1" applyBorder="1" applyAlignment="1" applyProtection="1">
      <alignment horizontal="center" vertical="center" wrapText="1"/>
      <protection/>
    </xf>
    <xf numFmtId="164" fontId="9" fillId="0" borderId="5" xfId="0" applyFont="1" applyBorder="1" applyAlignment="1" applyProtection="1">
      <alignment horizontal="left" vertical="top" wrapText="1"/>
      <protection/>
    </xf>
    <xf numFmtId="172" fontId="9" fillId="0" borderId="5" xfId="0" applyNumberFormat="1" applyFont="1" applyBorder="1" applyAlignment="1" applyProtection="1">
      <alignment horizontal="left" vertical="center" wrapText="1"/>
      <protection/>
    </xf>
    <xf numFmtId="164" fontId="21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C9211E"/>
      <rgbColor rgb="00ECECE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BE4D5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E69138"/>
      <rgbColor rgb="00FF6600"/>
      <rgbColor rgb="00666699"/>
      <rgbColor rgb="00A5A5A5"/>
      <rgbColor rgb="00003366"/>
      <rgbColor rgb="00339966"/>
      <rgbColor rgb="00003300"/>
      <rgbColor rgb="00333300"/>
      <rgbColor rgb="00833C0B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4667250</xdr:colOff>
      <xdr:row>0</xdr:row>
      <xdr:rowOff>76200</xdr:rowOff>
    </xdr:from>
    <xdr:to>
      <xdr:col>4</xdr:col>
      <xdr:colOff>209550</xdr:colOff>
      <xdr:row>0</xdr:row>
      <xdr:rowOff>828675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76200"/>
          <a:ext cx="9620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323850</xdr:colOff>
      <xdr:row>0</xdr:row>
      <xdr:rowOff>0</xdr:rowOff>
    </xdr:from>
    <xdr:to>
      <xdr:col>4</xdr:col>
      <xdr:colOff>514350</xdr:colOff>
      <xdr:row>0</xdr:row>
      <xdr:rowOff>742950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1430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3695700</xdr:colOff>
      <xdr:row>0</xdr:row>
      <xdr:rowOff>57150</xdr:rowOff>
    </xdr:from>
    <xdr:to>
      <xdr:col>3</xdr:col>
      <xdr:colOff>295275</xdr:colOff>
      <xdr:row>0</xdr:row>
      <xdr:rowOff>800100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57150"/>
          <a:ext cx="10001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57150</xdr:colOff>
      <xdr:row>21</xdr:row>
      <xdr:rowOff>19050</xdr:rowOff>
    </xdr:from>
    <xdr:to>
      <xdr:col>2</xdr:col>
      <xdr:colOff>2171700</xdr:colOff>
      <xdr:row>24</xdr:row>
      <xdr:rowOff>9525</xdr:rowOff>
    </xdr:to>
    <xdr:pic>
      <xdr:nvPicPr>
        <xdr:cNvPr id="2" name="ima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143375"/>
          <a:ext cx="36957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2562225</xdr:colOff>
      <xdr:row>0</xdr:row>
      <xdr:rowOff>57150</xdr:rowOff>
    </xdr:from>
    <xdr:to>
      <xdr:col>3</xdr:col>
      <xdr:colOff>3743325</xdr:colOff>
      <xdr:row>0</xdr:row>
      <xdr:rowOff>800100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7150"/>
          <a:ext cx="11811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1028700</xdr:colOff>
      <xdr:row>0</xdr:row>
      <xdr:rowOff>57150</xdr:rowOff>
    </xdr:from>
    <xdr:to>
      <xdr:col>3</xdr:col>
      <xdr:colOff>723900</xdr:colOff>
      <xdr:row>0</xdr:row>
      <xdr:rowOff>800100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57150"/>
          <a:ext cx="11334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0</xdr:row>
      <xdr:rowOff>85725</xdr:rowOff>
    </xdr:from>
    <xdr:to>
      <xdr:col>2</xdr:col>
      <xdr:colOff>581025</xdr:colOff>
      <xdr:row>3</xdr:row>
      <xdr:rowOff>152400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5725"/>
          <a:ext cx="7810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workbookViewId="0" topLeftCell="C29">
      <selection activeCell="A41" sqref="A41"/>
    </sheetView>
  </sheetViews>
  <sheetFormatPr defaultColWidth="9.140625" defaultRowHeight="12.75"/>
  <cols>
    <col min="1" max="1" width="9.57421875" style="1" customWidth="1"/>
    <col min="2" max="2" width="18.28125" style="1" customWidth="1"/>
    <col min="3" max="3" width="12.140625" style="1" customWidth="1"/>
    <col min="4" max="5" width="81.28125" style="1" customWidth="1"/>
    <col min="6" max="6" width="13.140625" style="1" customWidth="1"/>
    <col min="7" max="7" width="11.8515625" style="1" customWidth="1"/>
    <col min="8" max="8" width="9.140625" style="1" customWidth="1"/>
    <col min="9" max="9" width="14.28125" style="0" customWidth="1"/>
    <col min="10" max="25" width="8.7109375" style="1" customWidth="1"/>
    <col min="26" max="16384" width="14.28125" style="0" customWidth="1"/>
  </cols>
  <sheetData>
    <row r="1" spans="1:25" ht="69" customHeight="1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4" t="s">
        <v>0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5" t="s">
        <v>1</v>
      </c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>
      <c r="A4" s="6" t="s">
        <v>2</v>
      </c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customHeight="1">
      <c r="A5" s="7" t="s">
        <v>3</v>
      </c>
      <c r="B5" s="7"/>
      <c r="C5" s="7"/>
      <c r="D5" s="7"/>
      <c r="E5" s="7"/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customHeight="1">
      <c r="A6" s="8" t="s">
        <v>4</v>
      </c>
      <c r="B6" s="8"/>
      <c r="C6" s="8"/>
      <c r="D6" s="8"/>
      <c r="E6" s="8"/>
      <c r="F6" s="8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customHeight="1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 customHeight="1">
      <c r="A8" s="10" t="s">
        <v>5</v>
      </c>
      <c r="B8" s="10"/>
      <c r="C8" s="10"/>
      <c r="D8" s="10"/>
      <c r="E8" s="10"/>
      <c r="F8" s="10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11" t="s">
        <v>6</v>
      </c>
      <c r="B9" s="12" t="s">
        <v>7</v>
      </c>
      <c r="C9" s="12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>
      <c r="A10" s="13">
        <v>1</v>
      </c>
      <c r="B10" s="14" t="s">
        <v>13</v>
      </c>
      <c r="C10" s="13" t="s">
        <v>14</v>
      </c>
      <c r="D10" s="15" t="s">
        <v>15</v>
      </c>
      <c r="E10" s="16" t="s">
        <v>16</v>
      </c>
      <c r="F10" s="17" t="s">
        <v>17</v>
      </c>
      <c r="G10" s="14">
        <v>6</v>
      </c>
      <c r="H10" s="3"/>
      <c r="I10" s="1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42">
      <c r="A11" s="13"/>
      <c r="B11" s="13"/>
      <c r="C11" s="13"/>
      <c r="D11" s="13"/>
      <c r="E11" s="16" t="s">
        <v>18</v>
      </c>
      <c r="F11" s="17"/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>
      <c r="A12" s="13"/>
      <c r="B12" s="13"/>
      <c r="C12" s="13"/>
      <c r="D12" s="13"/>
      <c r="E12" s="16" t="s">
        <v>19</v>
      </c>
      <c r="F12" s="17"/>
      <c r="G12" s="1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1">
      <c r="A13" s="13"/>
      <c r="B13" s="13"/>
      <c r="C13" s="13"/>
      <c r="D13" s="13"/>
      <c r="E13" s="16" t="s">
        <v>20</v>
      </c>
      <c r="F13" s="17"/>
      <c r="G13" s="1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7.25" customHeight="1">
      <c r="A14" s="13"/>
      <c r="B14" s="13"/>
      <c r="C14" s="13"/>
      <c r="D14" s="13"/>
      <c r="E14" s="16" t="s">
        <v>21</v>
      </c>
      <c r="F14" s="17"/>
      <c r="G14" s="1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>
      <c r="A15" s="19">
        <f>A10+1</f>
        <v>2</v>
      </c>
      <c r="B15" s="14" t="s">
        <v>13</v>
      </c>
      <c r="C15" s="19" t="s">
        <v>22</v>
      </c>
      <c r="D15" s="15" t="s">
        <v>23</v>
      </c>
      <c r="E15" s="16" t="s">
        <v>24</v>
      </c>
      <c r="F15" s="17" t="s">
        <v>17</v>
      </c>
      <c r="G15" s="14">
        <v>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>
      <c r="A16" s="19"/>
      <c r="B16" s="19"/>
      <c r="C16" s="19"/>
      <c r="D16" s="19"/>
      <c r="E16" s="16" t="s">
        <v>25</v>
      </c>
      <c r="F16" s="17"/>
      <c r="G16" s="17"/>
      <c r="H16" s="3"/>
      <c r="I16" s="1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68.25" customHeight="1">
      <c r="A17" s="19"/>
      <c r="B17" s="19"/>
      <c r="C17" s="19"/>
      <c r="D17" s="19"/>
      <c r="E17" s="16" t="s">
        <v>26</v>
      </c>
      <c r="F17" s="17"/>
      <c r="G17" s="17"/>
      <c r="H17" s="3"/>
      <c r="I17" s="1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>
      <c r="A18" s="19">
        <f>A15+1</f>
        <v>3</v>
      </c>
      <c r="B18" s="14" t="s">
        <v>13</v>
      </c>
      <c r="C18" s="19" t="s">
        <v>27</v>
      </c>
      <c r="D18" s="15" t="s">
        <v>28</v>
      </c>
      <c r="E18" s="16"/>
      <c r="F18" s="17" t="s">
        <v>17</v>
      </c>
      <c r="G18" s="14">
        <v>6</v>
      </c>
      <c r="H18" s="3"/>
      <c r="I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>
      <c r="A19" s="19"/>
      <c r="B19" s="19"/>
      <c r="C19" s="19"/>
      <c r="D19" s="19"/>
      <c r="E19" s="16" t="s">
        <v>29</v>
      </c>
      <c r="F19" s="17"/>
      <c r="G19" s="1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>
      <c r="A20" s="19"/>
      <c r="B20" s="19"/>
      <c r="C20" s="19"/>
      <c r="D20" s="19"/>
      <c r="E20" s="16" t="s">
        <v>30</v>
      </c>
      <c r="F20" s="17"/>
      <c r="G20" s="1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>
      <c r="A21" s="19"/>
      <c r="B21" s="19"/>
      <c r="C21" s="19"/>
      <c r="D21" s="19"/>
      <c r="E21" s="16"/>
      <c r="F21" s="17"/>
      <c r="G21" s="1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9.5" customHeight="1">
      <c r="A22" s="13">
        <v>4</v>
      </c>
      <c r="B22" s="14" t="s">
        <v>31</v>
      </c>
      <c r="C22" s="14" t="s">
        <v>32</v>
      </c>
      <c r="D22" s="20" t="s">
        <v>33</v>
      </c>
      <c r="E22" s="21" t="s">
        <v>34</v>
      </c>
      <c r="F22" s="22" t="s">
        <v>35</v>
      </c>
      <c r="G22" s="14"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4" customHeight="1">
      <c r="A23" s="13">
        <v>5</v>
      </c>
      <c r="B23" s="14" t="s">
        <v>31</v>
      </c>
      <c r="C23" s="14" t="s">
        <v>36</v>
      </c>
      <c r="D23" s="20" t="s">
        <v>37</v>
      </c>
      <c r="E23" s="21" t="s">
        <v>34</v>
      </c>
      <c r="F23" s="22" t="s">
        <v>35</v>
      </c>
      <c r="G23" s="14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>
      <c r="A24" s="13">
        <v>6</v>
      </c>
      <c r="B24" s="14" t="s">
        <v>31</v>
      </c>
      <c r="C24" s="23" t="s">
        <v>38</v>
      </c>
      <c r="D24" s="24" t="s">
        <v>39</v>
      </c>
      <c r="E24" s="25" t="s">
        <v>40</v>
      </c>
      <c r="F24" s="17" t="s">
        <v>41</v>
      </c>
      <c r="G24" s="14">
        <v>48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>
      <c r="A25" s="13">
        <v>7</v>
      </c>
      <c r="B25" s="14" t="s">
        <v>31</v>
      </c>
      <c r="C25" s="13" t="s">
        <v>42</v>
      </c>
      <c r="D25" s="24" t="s">
        <v>43</v>
      </c>
      <c r="E25" s="25" t="s">
        <v>44</v>
      </c>
      <c r="F25" s="17" t="s">
        <v>41</v>
      </c>
      <c r="G25" s="14">
        <v>240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>
      <c r="A26" s="13">
        <v>8</v>
      </c>
      <c r="B26" s="14" t="s">
        <v>31</v>
      </c>
      <c r="C26" s="13" t="s">
        <v>45</v>
      </c>
      <c r="D26" s="24" t="s">
        <v>46</v>
      </c>
      <c r="E26" s="26" t="s">
        <v>47</v>
      </c>
      <c r="F26" s="17" t="s">
        <v>41</v>
      </c>
      <c r="G26" s="14">
        <f>4*6</f>
        <v>24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>
      <c r="A27" s="13">
        <v>9</v>
      </c>
      <c r="B27" s="14" t="s">
        <v>31</v>
      </c>
      <c r="C27" s="13" t="s">
        <v>45</v>
      </c>
      <c r="D27" s="24" t="s">
        <v>48</v>
      </c>
      <c r="E27" s="26" t="s">
        <v>49</v>
      </c>
      <c r="F27" s="17" t="s">
        <v>41</v>
      </c>
      <c r="G27" s="14">
        <f>20*6</f>
        <v>120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>
      <c r="A28" s="27"/>
      <c r="B28" s="27"/>
      <c r="C28" s="27"/>
      <c r="D28" s="27"/>
      <c r="E28" s="27"/>
      <c r="F28" s="27"/>
      <c r="G28" s="2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A30" s="28" t="s">
        <v>50</v>
      </c>
      <c r="B30" s="28"/>
      <c r="C30" s="28"/>
      <c r="D30" s="28"/>
      <c r="E30" s="28"/>
      <c r="F30" s="28"/>
      <c r="G30" s="2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11" t="s">
        <v>6</v>
      </c>
      <c r="B31" s="12" t="s">
        <v>7</v>
      </c>
      <c r="C31" s="12" t="s">
        <v>8</v>
      </c>
      <c r="D31" s="11" t="s">
        <v>9</v>
      </c>
      <c r="E31" s="11" t="s">
        <v>10</v>
      </c>
      <c r="F31" s="11" t="s">
        <v>11</v>
      </c>
      <c r="G31" s="11" t="s">
        <v>12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4.5" customHeight="1">
      <c r="A32" s="13">
        <v>10</v>
      </c>
      <c r="B32" s="14" t="s">
        <v>31</v>
      </c>
      <c r="C32" s="14">
        <v>14712</v>
      </c>
      <c r="D32" s="20" t="s">
        <v>51</v>
      </c>
      <c r="E32" s="20" t="s">
        <v>52</v>
      </c>
      <c r="F32" s="22" t="s">
        <v>53</v>
      </c>
      <c r="G32" s="14">
        <v>55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4.5" customHeight="1">
      <c r="A33" s="13">
        <v>11</v>
      </c>
      <c r="B33" s="14" t="s">
        <v>31</v>
      </c>
      <c r="C33" s="14">
        <v>14714</v>
      </c>
      <c r="D33" s="20" t="s">
        <v>54</v>
      </c>
      <c r="E33" s="20"/>
      <c r="F33" s="22" t="s">
        <v>53</v>
      </c>
      <c r="G33" s="14">
        <v>55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>
      <c r="A34" s="27"/>
      <c r="B34" s="27"/>
      <c r="C34" s="27"/>
      <c r="D34" s="27"/>
      <c r="E34" s="27"/>
      <c r="F34" s="27"/>
      <c r="G34" s="2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>
      <c r="A36" s="10" t="s">
        <v>55</v>
      </c>
      <c r="B36" s="10"/>
      <c r="C36" s="10"/>
      <c r="D36" s="10"/>
      <c r="E36" s="10"/>
      <c r="F36" s="10"/>
      <c r="G36" s="1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11" t="s">
        <v>6</v>
      </c>
      <c r="B37" s="12" t="s">
        <v>7</v>
      </c>
      <c r="C37" s="12" t="s">
        <v>8</v>
      </c>
      <c r="D37" s="11" t="s">
        <v>9</v>
      </c>
      <c r="E37" s="11" t="s">
        <v>10</v>
      </c>
      <c r="F37" s="11" t="s">
        <v>11</v>
      </c>
      <c r="G37" s="11" t="s">
        <v>12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>
      <c r="A38" s="13">
        <v>12</v>
      </c>
      <c r="B38" s="14" t="s">
        <v>31</v>
      </c>
      <c r="C38" s="14" t="s">
        <v>56</v>
      </c>
      <c r="D38" s="20" t="s">
        <v>57</v>
      </c>
      <c r="E38" s="20" t="s">
        <v>58</v>
      </c>
      <c r="F38" s="29" t="s">
        <v>41</v>
      </c>
      <c r="G38" s="14">
        <v>112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1">
      <c r="A39" s="13">
        <v>13</v>
      </c>
      <c r="B39" s="14" t="s">
        <v>31</v>
      </c>
      <c r="C39" s="14" t="s">
        <v>59</v>
      </c>
      <c r="D39" s="21" t="s">
        <v>60</v>
      </c>
      <c r="E39" s="20" t="s">
        <v>58</v>
      </c>
      <c r="F39" s="17" t="s">
        <v>41</v>
      </c>
      <c r="G39" s="14">
        <v>112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>
      <c r="A40" s="13">
        <v>14</v>
      </c>
      <c r="B40" s="14" t="s">
        <v>31</v>
      </c>
      <c r="C40" s="14" t="s">
        <v>61</v>
      </c>
      <c r="D40" s="20" t="s">
        <v>62</v>
      </c>
      <c r="E40" s="20" t="s">
        <v>58</v>
      </c>
      <c r="F40" s="17" t="s">
        <v>41</v>
      </c>
      <c r="G40" s="14">
        <v>112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>
      <c r="A41" s="27"/>
      <c r="B41" s="27"/>
      <c r="C41" s="27"/>
      <c r="D41" s="27"/>
      <c r="E41" s="27"/>
      <c r="F41" s="27"/>
      <c r="G41" s="2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10" t="s">
        <v>63</v>
      </c>
      <c r="B43" s="10"/>
      <c r="C43" s="10"/>
      <c r="D43" s="10"/>
      <c r="E43" s="10"/>
      <c r="F43" s="10"/>
      <c r="G43" s="1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>
      <c r="A44" s="11" t="s">
        <v>6</v>
      </c>
      <c r="B44" s="12" t="s">
        <v>7</v>
      </c>
      <c r="C44" s="12" t="s">
        <v>8</v>
      </c>
      <c r="D44" s="11" t="s">
        <v>9</v>
      </c>
      <c r="E44" s="11" t="s">
        <v>10</v>
      </c>
      <c r="F44" s="11" t="s">
        <v>11</v>
      </c>
      <c r="G44" s="11" t="s">
        <v>12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13">
        <v>15</v>
      </c>
      <c r="B45" s="14" t="s">
        <v>31</v>
      </c>
      <c r="C45" s="14" t="s">
        <v>64</v>
      </c>
      <c r="D45" s="20" t="s">
        <v>65</v>
      </c>
      <c r="E45" s="20" t="s">
        <v>66</v>
      </c>
      <c r="F45" s="17" t="s">
        <v>67</v>
      </c>
      <c r="G45" s="30">
        <v>0.18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13">
        <v>16</v>
      </c>
      <c r="B46" s="14" t="s">
        <v>31</v>
      </c>
      <c r="C46" s="14" t="s">
        <v>68</v>
      </c>
      <c r="D46" s="20" t="s">
        <v>69</v>
      </c>
      <c r="E46" s="20" t="s">
        <v>70</v>
      </c>
      <c r="F46" s="17" t="s">
        <v>67</v>
      </c>
      <c r="G46" s="31">
        <v>1.45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13">
        <v>17</v>
      </c>
      <c r="B47" s="14" t="s">
        <v>31</v>
      </c>
      <c r="C47" s="14" t="s">
        <v>71</v>
      </c>
      <c r="D47" s="20" t="s">
        <v>72</v>
      </c>
      <c r="E47" s="20" t="s">
        <v>73</v>
      </c>
      <c r="F47" s="17" t="s">
        <v>67</v>
      </c>
      <c r="G47" s="30">
        <v>2.18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13">
        <v>18</v>
      </c>
      <c r="B48" s="14" t="s">
        <v>31</v>
      </c>
      <c r="C48" s="14" t="s">
        <v>74</v>
      </c>
      <c r="D48" s="20" t="s">
        <v>75</v>
      </c>
      <c r="E48" s="20" t="s">
        <v>76</v>
      </c>
      <c r="F48" s="17" t="s">
        <v>67</v>
      </c>
      <c r="G48" s="30">
        <v>0.36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21">
      <c r="A49" s="13">
        <v>19</v>
      </c>
      <c r="B49" s="14" t="s">
        <v>31</v>
      </c>
      <c r="C49" s="14" t="s">
        <v>68</v>
      </c>
      <c r="D49" s="20" t="s">
        <v>77</v>
      </c>
      <c r="E49" s="21" t="s">
        <v>78</v>
      </c>
      <c r="F49" s="17" t="s">
        <v>67</v>
      </c>
      <c r="G49" s="30">
        <f aca="true" t="shared" si="0" ref="G49:G50">88/176</f>
        <v>0.5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21">
      <c r="A50" s="13">
        <v>20</v>
      </c>
      <c r="B50" s="14" t="s">
        <v>31</v>
      </c>
      <c r="C50" s="14" t="s">
        <v>71</v>
      </c>
      <c r="D50" s="20" t="s">
        <v>79</v>
      </c>
      <c r="E50" s="21" t="s">
        <v>78</v>
      </c>
      <c r="F50" s="17" t="s">
        <v>67</v>
      </c>
      <c r="G50" s="30">
        <f t="shared" si="0"/>
        <v>0.5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13">
        <v>21</v>
      </c>
      <c r="B51" s="14" t="s">
        <v>31</v>
      </c>
      <c r="C51" s="14" t="s">
        <v>80</v>
      </c>
      <c r="D51" s="20" t="s">
        <v>81</v>
      </c>
      <c r="E51" s="20" t="s">
        <v>82</v>
      </c>
      <c r="F51" s="17" t="s">
        <v>67</v>
      </c>
      <c r="G51" s="30">
        <v>0.63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>
      <c r="A52" s="27"/>
      <c r="B52" s="27"/>
      <c r="C52" s="27"/>
      <c r="D52" s="27"/>
      <c r="E52" s="27"/>
      <c r="F52" s="27"/>
      <c r="G52" s="2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>
      <c r="A54" s="32" t="s">
        <v>83</v>
      </c>
      <c r="B54" s="32"/>
      <c r="C54" s="32"/>
      <c r="D54" s="32"/>
      <c r="E54" s="32"/>
      <c r="F54" s="32"/>
      <c r="G54" s="3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</sheetData>
  <sheetProtection selectLockedCells="1" selectUnlockedCells="1"/>
  <mergeCells count="35">
    <mergeCell ref="A1:G1"/>
    <mergeCell ref="A2:G2"/>
    <mergeCell ref="A3:G3"/>
    <mergeCell ref="A4:G4"/>
    <mergeCell ref="A5:G5"/>
    <mergeCell ref="A6:G6"/>
    <mergeCell ref="A7:G7"/>
    <mergeCell ref="A8:G8"/>
    <mergeCell ref="A10:A14"/>
    <mergeCell ref="B10:B14"/>
    <mergeCell ref="C10:C14"/>
    <mergeCell ref="D10:D14"/>
    <mergeCell ref="F10:F14"/>
    <mergeCell ref="G10:G14"/>
    <mergeCell ref="A15:A17"/>
    <mergeCell ref="B15:B17"/>
    <mergeCell ref="C15:C17"/>
    <mergeCell ref="D15:D17"/>
    <mergeCell ref="F15:F17"/>
    <mergeCell ref="G15:G17"/>
    <mergeCell ref="A18:A21"/>
    <mergeCell ref="B18:B21"/>
    <mergeCell ref="C18:C21"/>
    <mergeCell ref="D18:D21"/>
    <mergeCell ref="F18:F21"/>
    <mergeCell ref="G18:G21"/>
    <mergeCell ref="A28:G28"/>
    <mergeCell ref="A30:G30"/>
    <mergeCell ref="E32:E33"/>
    <mergeCell ref="A34:G34"/>
    <mergeCell ref="A36:G36"/>
    <mergeCell ref="A41:G41"/>
    <mergeCell ref="A43:G43"/>
    <mergeCell ref="A52:G52"/>
    <mergeCell ref="A54:G54"/>
  </mergeCells>
  <printOptions horizontalCentered="1"/>
  <pageMargins left="0.5118055555555556" right="0.5118055555555556" top="0.7875" bottom="1.8458333333333334" header="0.5118110236220472" footer="0.5118110236220472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3">
      <selection activeCell="H12" sqref="H12"/>
    </sheetView>
  </sheetViews>
  <sheetFormatPr defaultColWidth="9.140625" defaultRowHeight="12.75"/>
  <cols>
    <col min="1" max="2" width="14.28125" style="0" customWidth="1"/>
    <col min="3" max="3" width="44.8515625" style="1" customWidth="1"/>
    <col min="4" max="16384" width="14.28125" style="0" customWidth="1"/>
  </cols>
  <sheetData>
    <row r="1" spans="1:10" ht="61.5" customHeight="1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2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2.7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" customHeigh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">
      <c r="A6" s="37" t="s">
        <v>84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2.75">
      <c r="A7" s="38" t="s">
        <v>85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8">
      <c r="A8" s="39" t="s">
        <v>45</v>
      </c>
      <c r="B8" s="39"/>
      <c r="C8" s="40" t="s">
        <v>86</v>
      </c>
      <c r="D8" s="40"/>
      <c r="E8" s="40"/>
      <c r="F8" s="40"/>
      <c r="G8" s="40"/>
      <c r="H8" s="40"/>
      <c r="I8" s="40"/>
      <c r="J8" s="40"/>
    </row>
    <row r="9" spans="1:10" ht="1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2.75">
      <c r="A10" s="42" t="s">
        <v>87</v>
      </c>
      <c r="B10" s="42" t="s">
        <v>88</v>
      </c>
      <c r="C10" s="43" t="s">
        <v>89</v>
      </c>
      <c r="D10" s="42" t="s">
        <v>90</v>
      </c>
      <c r="E10" s="42" t="s">
        <v>91</v>
      </c>
      <c r="F10" s="44" t="s">
        <v>92</v>
      </c>
      <c r="G10" s="45" t="s">
        <v>93</v>
      </c>
      <c r="H10" s="45" t="s">
        <v>94</v>
      </c>
      <c r="I10" s="46" t="s">
        <v>95</v>
      </c>
      <c r="J10" s="45" t="s">
        <v>96</v>
      </c>
    </row>
    <row r="11" spans="1:10" ht="15">
      <c r="A11" s="47">
        <v>1</v>
      </c>
      <c r="B11" s="47">
        <v>218</v>
      </c>
      <c r="C11" s="48" t="s">
        <v>97</v>
      </c>
      <c r="D11" s="49" t="s">
        <v>98</v>
      </c>
      <c r="E11" s="49"/>
      <c r="F11" s="50">
        <v>104</v>
      </c>
      <c r="G11" s="50">
        <v>0</v>
      </c>
      <c r="H11" s="51">
        <v>5.8</v>
      </c>
      <c r="I11" s="41"/>
      <c r="J11" s="52">
        <f aca="true" t="shared" si="0" ref="J11:J14">ROUND((F11*H11)*(1+(G11*0.01)),2)</f>
        <v>603.2</v>
      </c>
    </row>
    <row r="12" spans="1:10" ht="23.25">
      <c r="A12" s="47">
        <v>2</v>
      </c>
      <c r="B12" s="47">
        <v>220</v>
      </c>
      <c r="C12" s="48" t="s">
        <v>99</v>
      </c>
      <c r="D12" s="49" t="s">
        <v>98</v>
      </c>
      <c r="E12" s="49"/>
      <c r="F12" s="50">
        <v>0.9</v>
      </c>
      <c r="G12" s="50">
        <v>50</v>
      </c>
      <c r="H12" s="51">
        <v>24</v>
      </c>
      <c r="I12" s="41"/>
      <c r="J12" s="52">
        <f t="shared" si="0"/>
        <v>32.4</v>
      </c>
    </row>
    <row r="13" spans="1:10" ht="23.25">
      <c r="A13" s="47">
        <v>3</v>
      </c>
      <c r="B13" s="47">
        <v>222</v>
      </c>
      <c r="C13" s="48" t="s">
        <v>100</v>
      </c>
      <c r="D13" s="49" t="s">
        <v>101</v>
      </c>
      <c r="E13" s="49"/>
      <c r="F13" s="50">
        <v>0.16</v>
      </c>
      <c r="G13" s="50">
        <v>0</v>
      </c>
      <c r="H13" s="51">
        <v>9.85</v>
      </c>
      <c r="I13" s="41"/>
      <c r="J13" s="52">
        <f t="shared" si="0"/>
        <v>1.58</v>
      </c>
    </row>
    <row r="14" spans="1:10" ht="45.75">
      <c r="A14" s="47">
        <v>4</v>
      </c>
      <c r="B14" s="47">
        <v>14157</v>
      </c>
      <c r="C14" s="48" t="s">
        <v>102</v>
      </c>
      <c r="D14" s="49" t="s">
        <v>103</v>
      </c>
      <c r="E14" s="49"/>
      <c r="F14" s="50">
        <v>9.09E-05</v>
      </c>
      <c r="G14" s="50">
        <v>0</v>
      </c>
      <c r="H14" s="51">
        <v>504700</v>
      </c>
      <c r="I14" s="41"/>
      <c r="J14" s="52">
        <f t="shared" si="0"/>
        <v>45.88</v>
      </c>
    </row>
    <row r="15" spans="1:10" ht="15">
      <c r="A15" s="53"/>
      <c r="B15" s="53"/>
      <c r="C15" s="54"/>
      <c r="D15" s="55" t="s">
        <v>41</v>
      </c>
      <c r="E15" s="56"/>
      <c r="F15" s="53"/>
      <c r="G15" s="57"/>
      <c r="H15" s="57"/>
      <c r="I15" s="58"/>
      <c r="J15" s="59">
        <f>SUM(J11:J14)</f>
        <v>683.06</v>
      </c>
    </row>
    <row r="16" spans="1:10" ht="15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18">
      <c r="A17" s="39" t="s">
        <v>45</v>
      </c>
      <c r="B17" s="39"/>
      <c r="C17" s="40" t="s">
        <v>104</v>
      </c>
      <c r="D17" s="40"/>
      <c r="E17" s="40"/>
      <c r="F17" s="40"/>
      <c r="G17" s="40"/>
      <c r="H17" s="40"/>
      <c r="I17" s="40"/>
      <c r="J17" s="40"/>
    </row>
    <row r="18" spans="1:10" ht="1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2" t="s">
        <v>87</v>
      </c>
      <c r="B19" s="42" t="s">
        <v>88</v>
      </c>
      <c r="C19" s="43" t="s">
        <v>89</v>
      </c>
      <c r="D19" s="42" t="s">
        <v>90</v>
      </c>
      <c r="E19" s="42" t="s">
        <v>91</v>
      </c>
      <c r="F19" s="44" t="s">
        <v>92</v>
      </c>
      <c r="G19" s="45" t="s">
        <v>93</v>
      </c>
      <c r="H19" s="45" t="s">
        <v>94</v>
      </c>
      <c r="I19" s="46" t="s">
        <v>95</v>
      </c>
      <c r="J19" s="45" t="s">
        <v>96</v>
      </c>
    </row>
    <row r="20" spans="1:10" ht="36.75">
      <c r="A20" s="47">
        <v>4</v>
      </c>
      <c r="B20" s="47">
        <v>14157</v>
      </c>
      <c r="C20" s="48" t="s">
        <v>102</v>
      </c>
      <c r="D20" s="49" t="s">
        <v>103</v>
      </c>
      <c r="E20" s="49"/>
      <c r="F20" s="50">
        <v>6.02E-05</v>
      </c>
      <c r="G20" s="50">
        <v>0</v>
      </c>
      <c r="H20" s="51">
        <v>504700</v>
      </c>
      <c r="I20" s="41"/>
      <c r="J20" s="52">
        <f>ROUND((F20*H20)*(1+(G20*0.01)),2)</f>
        <v>30.38</v>
      </c>
    </row>
    <row r="21" spans="1:10" ht="15">
      <c r="A21" s="53"/>
      <c r="B21" s="53"/>
      <c r="C21" s="54"/>
      <c r="D21" s="55" t="s">
        <v>41</v>
      </c>
      <c r="E21" s="56"/>
      <c r="F21" s="53"/>
      <c r="G21" s="57"/>
      <c r="H21" s="57"/>
      <c r="I21" s="58"/>
      <c r="J21" s="59">
        <f>SUM(J20)</f>
        <v>30.38</v>
      </c>
    </row>
  </sheetData>
  <sheetProtection selectLockedCells="1" selectUnlockedCells="1"/>
  <mergeCells count="11">
    <mergeCell ref="A1:J1"/>
    <mergeCell ref="A2:J2"/>
    <mergeCell ref="A3:J3"/>
    <mergeCell ref="A4:J4"/>
    <mergeCell ref="A5:J5"/>
    <mergeCell ref="A6:J6"/>
    <mergeCell ref="A7:J7"/>
    <mergeCell ref="A8:B8"/>
    <mergeCell ref="C8:J8"/>
    <mergeCell ref="A17:B17"/>
    <mergeCell ref="C17:J17"/>
  </mergeCells>
  <printOptions horizontalCentered="1"/>
  <pageMargins left="0.5118055555555556" right="0.5118055555555556" top="0.7875" bottom="0.7875" header="0.5118110236220472" footer="0.5118110236220472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1" customWidth="1"/>
    <col min="2" max="2" width="11.28125" style="1" customWidth="1"/>
    <col min="3" max="3" width="66.00390625" style="1" customWidth="1"/>
    <col min="4" max="4" width="7.8515625" style="1" customWidth="1"/>
    <col min="5" max="5" width="12.57421875" style="1" customWidth="1"/>
    <col min="6" max="8" width="11.8515625" style="1" customWidth="1"/>
    <col min="9" max="10" width="9.140625" style="1" customWidth="1"/>
    <col min="11" max="26" width="8.7109375" style="1" customWidth="1"/>
    <col min="27" max="16384" width="14.28125" style="0" customWidth="1"/>
  </cols>
  <sheetData>
    <row r="1" spans="1:26" ht="6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8" t="s">
        <v>105</v>
      </c>
      <c r="B6" s="8"/>
      <c r="C6" s="8"/>
      <c r="D6" s="8"/>
      <c r="E6" s="8"/>
      <c r="F6" s="8"/>
      <c r="G6" s="8"/>
      <c r="H6" s="8"/>
      <c r="I6" s="8"/>
      <c r="J6" s="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60" t="s">
        <v>106</v>
      </c>
      <c r="B7" s="60"/>
      <c r="C7" s="60"/>
      <c r="D7" s="60"/>
      <c r="E7" s="60"/>
      <c r="F7" s="60"/>
      <c r="G7" s="60"/>
      <c r="H7" s="60"/>
      <c r="I7" s="60"/>
      <c r="J7" s="6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61" t="s">
        <v>107</v>
      </c>
      <c r="B8" s="61"/>
      <c r="C8" s="61"/>
      <c r="D8" s="61"/>
      <c r="E8" s="62" t="s">
        <v>108</v>
      </c>
      <c r="F8" s="62"/>
      <c r="G8" s="62"/>
      <c r="H8" s="58"/>
      <c r="I8" s="63" t="s">
        <v>109</v>
      </c>
      <c r="J8" s="64" t="s">
        <v>110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65" t="s">
        <v>111</v>
      </c>
      <c r="B9" s="66" t="s">
        <v>112</v>
      </c>
      <c r="C9" s="66"/>
      <c r="D9" s="66"/>
      <c r="E9" s="67">
        <v>0.0592</v>
      </c>
      <c r="F9" s="67"/>
      <c r="G9" s="67"/>
      <c r="H9" s="58"/>
      <c r="I9" s="68" t="s">
        <v>113</v>
      </c>
      <c r="J9" s="69">
        <v>0.65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70" t="s">
        <v>114</v>
      </c>
      <c r="B10" s="71" t="s">
        <v>115</v>
      </c>
      <c r="C10" s="71"/>
      <c r="D10" s="71"/>
      <c r="E10" s="72">
        <v>0</v>
      </c>
      <c r="F10" s="72"/>
      <c r="G10" s="72"/>
      <c r="H10" s="58"/>
      <c r="I10" s="73" t="s">
        <v>116</v>
      </c>
      <c r="J10" s="74">
        <v>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70" t="s">
        <v>117</v>
      </c>
      <c r="B11" s="71" t="s">
        <v>118</v>
      </c>
      <c r="C11" s="71"/>
      <c r="D11" s="71"/>
      <c r="E11" s="72">
        <v>0</v>
      </c>
      <c r="F11" s="72"/>
      <c r="G11" s="72"/>
      <c r="H11" s="58"/>
      <c r="I11" s="68" t="s">
        <v>119</v>
      </c>
      <c r="J11" s="69">
        <v>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70" t="s">
        <v>120</v>
      </c>
      <c r="B12" s="71" t="s">
        <v>121</v>
      </c>
      <c r="C12" s="71"/>
      <c r="D12" s="71"/>
      <c r="E12" s="72">
        <v>0</v>
      </c>
      <c r="F12" s="72"/>
      <c r="G12" s="72"/>
      <c r="H12" s="58"/>
      <c r="I12" s="75" t="s">
        <v>122</v>
      </c>
      <c r="J12" s="76">
        <f>SUM(J9:J11)</f>
        <v>8.65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70" t="s">
        <v>98</v>
      </c>
      <c r="B13" s="71" t="s">
        <v>123</v>
      </c>
      <c r="C13" s="71"/>
      <c r="D13" s="71"/>
      <c r="E13" s="72">
        <v>0.0349</v>
      </c>
      <c r="F13" s="72"/>
      <c r="G13" s="72"/>
      <c r="H13" s="58"/>
      <c r="I13" s="77"/>
      <c r="J13" s="5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78" t="s">
        <v>124</v>
      </c>
      <c r="B14" s="79" t="s">
        <v>125</v>
      </c>
      <c r="C14" s="79"/>
      <c r="D14" s="79"/>
      <c r="E14" s="80">
        <v>0.0865</v>
      </c>
      <c r="F14" s="80"/>
      <c r="G14" s="80"/>
      <c r="H14" s="58"/>
      <c r="I14" s="77"/>
      <c r="J14" s="5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58"/>
      <c r="B15" s="81"/>
      <c r="C15" s="81"/>
      <c r="D15" s="81"/>
      <c r="E15" s="81"/>
      <c r="F15" s="81"/>
      <c r="G15" s="81"/>
      <c r="H15" s="58"/>
      <c r="I15" s="77"/>
      <c r="J15" s="5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82" t="s">
        <v>126</v>
      </c>
      <c r="B16" s="83">
        <f>((((1+SUM(E9:G11))*(1+E12)*(1+E13))/(1-E14))-1)*100</f>
        <v>19.9962868089765</v>
      </c>
      <c r="C16" s="83"/>
      <c r="D16" s="83"/>
      <c r="E16" s="81"/>
      <c r="F16" s="81"/>
      <c r="G16" s="81"/>
      <c r="H16" s="58"/>
      <c r="I16" s="77"/>
      <c r="J16" s="5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8"/>
      <c r="B17" s="81"/>
      <c r="C17" s="81"/>
      <c r="D17" s="81"/>
      <c r="E17" s="81"/>
      <c r="F17" s="81"/>
      <c r="G17" s="81"/>
      <c r="H17" s="58"/>
      <c r="I17" s="77"/>
      <c r="J17" s="5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84" t="s">
        <v>127</v>
      </c>
      <c r="B18" s="84"/>
      <c r="C18" s="84"/>
      <c r="D18" s="84"/>
      <c r="E18" s="84"/>
      <c r="F18" s="84"/>
      <c r="G18" s="84"/>
      <c r="H18" s="84"/>
      <c r="I18" s="84"/>
      <c r="J18" s="8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10" ht="12.75">
      <c r="A19" s="84"/>
      <c r="B19" s="84"/>
      <c r="C19" s="84"/>
      <c r="D19" s="84"/>
      <c r="E19" s="84"/>
      <c r="F19" s="84"/>
      <c r="G19" s="84"/>
      <c r="H19" s="84"/>
      <c r="I19" s="84"/>
      <c r="J19" s="84"/>
    </row>
    <row r="23" ht="12.75"/>
    <row r="24" ht="12.75"/>
  </sheetData>
  <sheetProtection selectLockedCells="1" selectUnlockedCells="1"/>
  <mergeCells count="28">
    <mergeCell ref="A1:J1"/>
    <mergeCell ref="A2:J2"/>
    <mergeCell ref="A3:J3"/>
    <mergeCell ref="A4:J4"/>
    <mergeCell ref="A5:J5"/>
    <mergeCell ref="A6:J6"/>
    <mergeCell ref="A7:J7"/>
    <mergeCell ref="A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A18:J19"/>
  </mergeCells>
  <printOptions/>
  <pageMargins left="0.5118055555555556" right="0.5118055555555556" top="0.7875" bottom="0.7875" header="0.5118110236220472" footer="0.5118110236220472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workbookViewId="0" topLeftCell="A25">
      <selection activeCell="J34" sqref="J34"/>
    </sheetView>
  </sheetViews>
  <sheetFormatPr defaultColWidth="9.140625" defaultRowHeight="12.75"/>
  <cols>
    <col min="1" max="1" width="9.57421875" style="1" customWidth="1"/>
    <col min="2" max="2" width="18.28125" style="1" customWidth="1"/>
    <col min="3" max="3" width="12.140625" style="85" customWidth="1"/>
    <col min="4" max="4" width="81.28125" style="1" customWidth="1"/>
    <col min="5" max="5" width="13.140625" style="1" customWidth="1"/>
    <col min="6" max="6" width="9.57421875" style="1" customWidth="1"/>
    <col min="7" max="7" width="11.140625" style="1" customWidth="1"/>
    <col min="8" max="8" width="13.00390625" style="1" customWidth="1"/>
    <col min="9" max="9" width="9.140625" style="1" customWidth="1"/>
    <col min="10" max="10" width="14.28125" style="0" customWidth="1"/>
    <col min="11" max="26" width="8.7109375" style="1" customWidth="1"/>
    <col min="27" max="16384" width="14.28125" style="0" customWidth="1"/>
  </cols>
  <sheetData>
    <row r="1" spans="1:26" ht="69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" t="s">
        <v>1</v>
      </c>
      <c r="B3" s="5"/>
      <c r="C3" s="5"/>
      <c r="D3" s="5"/>
      <c r="E3" s="5"/>
      <c r="F3" s="5"/>
      <c r="G3" s="5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6" t="s">
        <v>2</v>
      </c>
      <c r="B4" s="6"/>
      <c r="C4" s="6"/>
      <c r="D4" s="6"/>
      <c r="E4" s="6"/>
      <c r="F4" s="6"/>
      <c r="G4" s="6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7" t="s">
        <v>3</v>
      </c>
      <c r="B5" s="7"/>
      <c r="C5" s="7"/>
      <c r="D5" s="7"/>
      <c r="E5" s="7"/>
      <c r="F5" s="7"/>
      <c r="G5" s="7"/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8" t="s">
        <v>128</v>
      </c>
      <c r="B6" s="8"/>
      <c r="C6" s="8"/>
      <c r="D6" s="8"/>
      <c r="E6" s="8"/>
      <c r="F6" s="8"/>
      <c r="G6" s="8"/>
      <c r="H6" s="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9" t="s">
        <v>129</v>
      </c>
      <c r="B7" s="9"/>
      <c r="C7" s="9"/>
      <c r="D7" s="9"/>
      <c r="E7" s="9"/>
      <c r="F7" s="9"/>
      <c r="G7" s="9"/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0" t="s">
        <v>5</v>
      </c>
      <c r="B8" s="10"/>
      <c r="C8" s="10"/>
      <c r="D8" s="10"/>
      <c r="E8" s="10"/>
      <c r="F8" s="10"/>
      <c r="G8" s="10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86" t="s">
        <v>6</v>
      </c>
      <c r="B9" s="87" t="s">
        <v>7</v>
      </c>
      <c r="C9" s="87" t="s">
        <v>8</v>
      </c>
      <c r="D9" s="86" t="s">
        <v>9</v>
      </c>
      <c r="E9" s="11" t="s">
        <v>11</v>
      </c>
      <c r="F9" s="11" t="s">
        <v>12</v>
      </c>
      <c r="G9" s="12" t="s">
        <v>130</v>
      </c>
      <c r="H9" s="12" t="s">
        <v>131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67.5">
      <c r="A10" s="88">
        <v>1</v>
      </c>
      <c r="B10" s="89" t="s">
        <v>13</v>
      </c>
      <c r="C10" s="88" t="s">
        <v>14</v>
      </c>
      <c r="D10" s="15" t="s">
        <v>15</v>
      </c>
      <c r="E10" s="17" t="s">
        <v>17</v>
      </c>
      <c r="F10" s="14">
        <f>Memorial_Calculo!G10</f>
        <v>6</v>
      </c>
      <c r="G10" s="90">
        <v>3656.13</v>
      </c>
      <c r="H10" s="91">
        <f aca="true" t="shared" si="0" ref="H10:H11">G10*F10</f>
        <v>21936.78</v>
      </c>
      <c r="I10" s="3"/>
      <c r="J10" s="1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78.75">
      <c r="A11" s="92">
        <v>2</v>
      </c>
      <c r="B11" s="89" t="s">
        <v>13</v>
      </c>
      <c r="C11" s="88" t="s">
        <v>22</v>
      </c>
      <c r="D11" s="15" t="s">
        <v>23</v>
      </c>
      <c r="E11" s="17" t="s">
        <v>17</v>
      </c>
      <c r="F11" s="14">
        <f>Memorial_Calculo!G15</f>
        <v>6</v>
      </c>
      <c r="G11" s="90">
        <v>4190.75</v>
      </c>
      <c r="H11" s="91">
        <f t="shared" si="0"/>
        <v>25144.5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.75">
      <c r="A12" s="92">
        <v>3</v>
      </c>
      <c r="B12" s="89" t="s">
        <v>13</v>
      </c>
      <c r="C12" s="88" t="s">
        <v>27</v>
      </c>
      <c r="D12" s="15" t="s">
        <v>28</v>
      </c>
      <c r="E12" s="17" t="s">
        <v>17</v>
      </c>
      <c r="F12" s="14">
        <v>6</v>
      </c>
      <c r="G12" s="90">
        <v>2789</v>
      </c>
      <c r="H12" s="91">
        <f>F12*G12</f>
        <v>16734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27" t="s">
        <v>132</v>
      </c>
      <c r="B13" s="27"/>
      <c r="C13" s="27"/>
      <c r="D13" s="27"/>
      <c r="E13" s="27"/>
      <c r="F13" s="27"/>
      <c r="G13" s="27"/>
      <c r="H13" s="93">
        <f>SUM(H10+H11+H12)</f>
        <v>63815.28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94"/>
      <c r="B14" s="94"/>
      <c r="C14" s="95"/>
      <c r="D14" s="94"/>
      <c r="E14" s="94"/>
      <c r="F14" s="94"/>
      <c r="G14" s="94"/>
      <c r="H14" s="9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96" t="s">
        <v>6</v>
      </c>
      <c r="B15" s="96" t="s">
        <v>7</v>
      </c>
      <c r="C15" s="97" t="s">
        <v>8</v>
      </c>
      <c r="D15" s="96" t="s">
        <v>133</v>
      </c>
      <c r="E15" s="96"/>
      <c r="F15" s="96"/>
      <c r="G15" s="96"/>
      <c r="H15" s="9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98" t="s">
        <v>6</v>
      </c>
      <c r="B16" s="98" t="s">
        <v>7</v>
      </c>
      <c r="C16" s="99" t="s">
        <v>8</v>
      </c>
      <c r="D16" s="98" t="s">
        <v>9</v>
      </c>
      <c r="E16" s="98"/>
      <c r="F16" s="98"/>
      <c r="G16" s="98"/>
      <c r="H16" s="10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88">
        <v>4</v>
      </c>
      <c r="B17" s="89" t="s">
        <v>31</v>
      </c>
      <c r="C17" s="89" t="s">
        <v>32</v>
      </c>
      <c r="D17" s="20" t="s">
        <v>134</v>
      </c>
      <c r="E17" s="17" t="s">
        <v>35</v>
      </c>
      <c r="F17" s="14">
        <v>1</v>
      </c>
      <c r="G17" s="90">
        <v>1356.54</v>
      </c>
      <c r="H17" s="91">
        <f aca="true" t="shared" si="1" ref="H17:H22">G17*F17</f>
        <v>1356.54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88">
        <v>5</v>
      </c>
      <c r="B18" s="89" t="s">
        <v>31</v>
      </c>
      <c r="C18" s="89" t="s">
        <v>36</v>
      </c>
      <c r="D18" s="20" t="s">
        <v>135</v>
      </c>
      <c r="E18" s="17" t="s">
        <v>35</v>
      </c>
      <c r="F18" s="14">
        <f>Memorial_Calculo!G23</f>
        <v>1</v>
      </c>
      <c r="G18" s="90">
        <v>1683.48</v>
      </c>
      <c r="H18" s="91">
        <f t="shared" si="1"/>
        <v>1683.48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5">
      <c r="A19" s="88">
        <v>6</v>
      </c>
      <c r="B19" s="89" t="s">
        <v>31</v>
      </c>
      <c r="C19" s="88" t="s">
        <v>38</v>
      </c>
      <c r="D19" s="101" t="s">
        <v>136</v>
      </c>
      <c r="E19" s="17" t="s">
        <v>41</v>
      </c>
      <c r="F19" s="14">
        <v>48</v>
      </c>
      <c r="G19" s="90">
        <v>200.79</v>
      </c>
      <c r="H19" s="91">
        <f t="shared" si="1"/>
        <v>9637.92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5">
      <c r="A20" s="88">
        <v>7</v>
      </c>
      <c r="B20" s="89" t="s">
        <v>31</v>
      </c>
      <c r="C20" s="88" t="s">
        <v>42</v>
      </c>
      <c r="D20" s="101" t="s">
        <v>136</v>
      </c>
      <c r="E20" s="17" t="s">
        <v>41</v>
      </c>
      <c r="F20" s="14">
        <v>240</v>
      </c>
      <c r="G20" s="90">
        <v>26.52</v>
      </c>
      <c r="H20" s="91">
        <f t="shared" si="1"/>
        <v>6364.8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5">
      <c r="A21" s="88">
        <v>8</v>
      </c>
      <c r="B21" s="89" t="s">
        <v>31</v>
      </c>
      <c r="C21" s="88" t="s">
        <v>45</v>
      </c>
      <c r="D21" s="101" t="s">
        <v>137</v>
      </c>
      <c r="E21" s="17" t="s">
        <v>41</v>
      </c>
      <c r="F21" s="14">
        <f>Memorial_Calculo!G26</f>
        <v>24</v>
      </c>
      <c r="G21" s="90">
        <v>683.06</v>
      </c>
      <c r="H21" s="91">
        <f t="shared" si="1"/>
        <v>16393.44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5">
      <c r="A22" s="88">
        <v>9</v>
      </c>
      <c r="B22" s="89" t="s">
        <v>31</v>
      </c>
      <c r="C22" s="88" t="s">
        <v>45</v>
      </c>
      <c r="D22" s="102" t="s">
        <v>137</v>
      </c>
      <c r="E22" s="17" t="s">
        <v>41</v>
      </c>
      <c r="F22" s="14">
        <f>Memorial_Calculo!G27</f>
        <v>120</v>
      </c>
      <c r="G22" s="90">
        <v>30.38</v>
      </c>
      <c r="H22" s="91">
        <f t="shared" si="1"/>
        <v>3645.6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88">
        <v>10</v>
      </c>
      <c r="B23" s="27"/>
      <c r="C23" s="27"/>
      <c r="D23" s="27"/>
      <c r="E23" s="27"/>
      <c r="F23" s="27"/>
      <c r="G23" s="27"/>
      <c r="H23" s="103">
        <f>SUM(H17:H22)</f>
        <v>39081.78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10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0" t="s">
        <v>50</v>
      </c>
      <c r="B25" s="10"/>
      <c r="C25" s="10"/>
      <c r="D25" s="10"/>
      <c r="E25" s="10"/>
      <c r="F25" s="10"/>
      <c r="G25" s="10"/>
      <c r="H25" s="1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1" t="s">
        <v>6</v>
      </c>
      <c r="B26" s="12" t="s">
        <v>7</v>
      </c>
      <c r="C26" s="87" t="s">
        <v>8</v>
      </c>
      <c r="D26" s="11" t="s">
        <v>9</v>
      </c>
      <c r="E26" s="11" t="s">
        <v>11</v>
      </c>
      <c r="F26" s="11" t="s">
        <v>12</v>
      </c>
      <c r="G26" s="12" t="s">
        <v>130</v>
      </c>
      <c r="H26" s="12" t="s">
        <v>131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3">
        <v>11</v>
      </c>
      <c r="B27" s="14" t="s">
        <v>138</v>
      </c>
      <c r="C27" s="89">
        <v>14712</v>
      </c>
      <c r="D27" s="20" t="s">
        <v>51</v>
      </c>
      <c r="E27" s="17" t="s">
        <v>53</v>
      </c>
      <c r="F27" s="14">
        <v>55</v>
      </c>
      <c r="G27" s="105">
        <v>15.35</v>
      </c>
      <c r="H27" s="91">
        <f aca="true" t="shared" si="2" ref="H27:H28">G27*F27</f>
        <v>844.25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3">
        <v>12</v>
      </c>
      <c r="B28" s="14" t="s">
        <v>138</v>
      </c>
      <c r="C28" s="89">
        <v>14714</v>
      </c>
      <c r="D28" s="20" t="s">
        <v>54</v>
      </c>
      <c r="E28" s="17" t="s">
        <v>53</v>
      </c>
      <c r="F28" s="14">
        <v>55</v>
      </c>
      <c r="G28" s="90">
        <v>30.8</v>
      </c>
      <c r="H28" s="91">
        <f t="shared" si="2"/>
        <v>1694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27" t="s">
        <v>139</v>
      </c>
      <c r="B29" s="27"/>
      <c r="C29" s="27"/>
      <c r="D29" s="27"/>
      <c r="E29" s="27"/>
      <c r="F29" s="27"/>
      <c r="G29" s="27"/>
      <c r="H29" s="103">
        <f>SUM(H27:H28)</f>
        <v>2538.25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10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0" t="s">
        <v>55</v>
      </c>
      <c r="B31" s="10"/>
      <c r="C31" s="10"/>
      <c r="D31" s="10"/>
      <c r="E31" s="10"/>
      <c r="F31" s="10"/>
      <c r="G31" s="10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1" t="s">
        <v>6</v>
      </c>
      <c r="B32" s="12" t="s">
        <v>7</v>
      </c>
      <c r="C32" s="87" t="s">
        <v>8</v>
      </c>
      <c r="D32" s="11" t="s">
        <v>9</v>
      </c>
      <c r="E32" s="11" t="s">
        <v>11</v>
      </c>
      <c r="F32" s="86" t="s">
        <v>12</v>
      </c>
      <c r="G32" s="12" t="s">
        <v>130</v>
      </c>
      <c r="H32" s="12" t="s">
        <v>131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13">
        <v>13</v>
      </c>
      <c r="B33" s="14" t="s">
        <v>31</v>
      </c>
      <c r="C33" s="89" t="s">
        <v>56</v>
      </c>
      <c r="D33" s="21" t="s">
        <v>140</v>
      </c>
      <c r="E33" s="29" t="s">
        <v>41</v>
      </c>
      <c r="F33" s="14">
        <v>112</v>
      </c>
      <c r="G33" s="90">
        <v>234.46</v>
      </c>
      <c r="H33" s="91">
        <f aca="true" t="shared" si="3" ref="H33:H35">G33*F33</f>
        <v>26259.52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2">
      <c r="A34" s="13">
        <v>14</v>
      </c>
      <c r="B34" s="14" t="s">
        <v>31</v>
      </c>
      <c r="C34" s="89" t="s">
        <v>59</v>
      </c>
      <c r="D34" s="106" t="s">
        <v>141</v>
      </c>
      <c r="E34" s="17" t="s">
        <v>41</v>
      </c>
      <c r="F34" s="14">
        <v>112</v>
      </c>
      <c r="G34" s="90">
        <v>54.71</v>
      </c>
      <c r="H34" s="91">
        <f t="shared" si="3"/>
        <v>6127.52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>
      <c r="A35" s="13">
        <v>15</v>
      </c>
      <c r="B35" s="14" t="s">
        <v>31</v>
      </c>
      <c r="C35" s="89" t="s">
        <v>61</v>
      </c>
      <c r="D35" s="21" t="s">
        <v>142</v>
      </c>
      <c r="E35" s="17" t="s">
        <v>41</v>
      </c>
      <c r="F35" s="14">
        <v>112</v>
      </c>
      <c r="G35" s="90">
        <v>47.18</v>
      </c>
      <c r="H35" s="91">
        <f t="shared" si="3"/>
        <v>5284.16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27" t="s">
        <v>143</v>
      </c>
      <c r="B36" s="27"/>
      <c r="C36" s="27"/>
      <c r="D36" s="27"/>
      <c r="E36" s="27"/>
      <c r="F36" s="27"/>
      <c r="G36" s="27"/>
      <c r="H36" s="103">
        <f>SUM(H33:H35)</f>
        <v>37671.2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10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0" t="s">
        <v>63</v>
      </c>
      <c r="B38" s="10"/>
      <c r="C38" s="10"/>
      <c r="D38" s="10"/>
      <c r="E38" s="10"/>
      <c r="F38" s="10"/>
      <c r="G38" s="10"/>
      <c r="H38" s="1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1" t="s">
        <v>6</v>
      </c>
      <c r="B39" s="12" t="s">
        <v>7</v>
      </c>
      <c r="C39" s="87" t="s">
        <v>8</v>
      </c>
      <c r="D39" s="11" t="s">
        <v>9</v>
      </c>
      <c r="E39" s="11" t="s">
        <v>11</v>
      </c>
      <c r="F39" s="86" t="s">
        <v>12</v>
      </c>
      <c r="G39" s="12" t="s">
        <v>130</v>
      </c>
      <c r="H39" s="12" t="s">
        <v>131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13">
        <v>16</v>
      </c>
      <c r="B40" s="14" t="s">
        <v>31</v>
      </c>
      <c r="C40" s="89" t="s">
        <v>64</v>
      </c>
      <c r="D40" s="20" t="s">
        <v>144</v>
      </c>
      <c r="E40" s="17" t="s">
        <v>67</v>
      </c>
      <c r="F40" s="30">
        <v>0.18</v>
      </c>
      <c r="G40" s="90">
        <v>16947.04</v>
      </c>
      <c r="H40" s="91">
        <f aca="true" t="shared" si="4" ref="H40:H45">ROUND((G40*F40),2)</f>
        <v>3050.47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13">
        <v>17</v>
      </c>
      <c r="B41" s="14" t="s">
        <v>31</v>
      </c>
      <c r="C41" s="89" t="s">
        <v>68</v>
      </c>
      <c r="D41" s="20" t="s">
        <v>145</v>
      </c>
      <c r="E41" s="17" t="s">
        <v>67</v>
      </c>
      <c r="F41" s="31">
        <v>1.45</v>
      </c>
      <c r="G41" s="90">
        <v>3864.96</v>
      </c>
      <c r="H41" s="91">
        <f t="shared" si="4"/>
        <v>5604.19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13">
        <v>18</v>
      </c>
      <c r="B42" s="14" t="s">
        <v>31</v>
      </c>
      <c r="C42" s="89" t="s">
        <v>71</v>
      </c>
      <c r="D42" s="20" t="s">
        <v>146</v>
      </c>
      <c r="E42" s="17" t="s">
        <v>67</v>
      </c>
      <c r="F42" s="30">
        <v>2.18</v>
      </c>
      <c r="G42" s="90">
        <v>2793.12</v>
      </c>
      <c r="H42" s="91">
        <f t="shared" si="4"/>
        <v>6089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13">
        <v>19</v>
      </c>
      <c r="B43" s="14" t="s">
        <v>31</v>
      </c>
      <c r="C43" s="89" t="s">
        <v>74</v>
      </c>
      <c r="D43" s="20" t="s">
        <v>147</v>
      </c>
      <c r="E43" s="17" t="s">
        <v>67</v>
      </c>
      <c r="F43" s="30">
        <v>0.36</v>
      </c>
      <c r="G43" s="90">
        <v>6427.52</v>
      </c>
      <c r="H43" s="91">
        <f t="shared" si="4"/>
        <v>2313.91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13">
        <v>20</v>
      </c>
      <c r="B44" s="14" t="s">
        <v>31</v>
      </c>
      <c r="C44" s="89" t="s">
        <v>68</v>
      </c>
      <c r="D44" s="20" t="s">
        <v>148</v>
      </c>
      <c r="E44" s="17" t="s">
        <v>67</v>
      </c>
      <c r="F44" s="30">
        <f aca="true" t="shared" si="5" ref="F44:F45">88/176</f>
        <v>0.5</v>
      </c>
      <c r="G44" s="90">
        <v>3864.96</v>
      </c>
      <c r="H44" s="91">
        <f t="shared" si="4"/>
        <v>1932.48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13">
        <v>21</v>
      </c>
      <c r="B45" s="14" t="s">
        <v>31</v>
      </c>
      <c r="C45" s="89" t="s">
        <v>71</v>
      </c>
      <c r="D45" s="20" t="s">
        <v>149</v>
      </c>
      <c r="E45" s="17" t="s">
        <v>67</v>
      </c>
      <c r="F45" s="30">
        <f t="shared" si="5"/>
        <v>0.5</v>
      </c>
      <c r="G45" s="90">
        <v>2793.12</v>
      </c>
      <c r="H45" s="91">
        <f t="shared" si="4"/>
        <v>1396.56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13">
        <v>22</v>
      </c>
      <c r="B46" s="14" t="s">
        <v>31</v>
      </c>
      <c r="C46" s="89" t="s">
        <v>80</v>
      </c>
      <c r="D46" s="20" t="s">
        <v>150</v>
      </c>
      <c r="E46" s="17" t="s">
        <v>67</v>
      </c>
      <c r="F46" s="30">
        <v>0.63</v>
      </c>
      <c r="G46" s="90">
        <v>3864.96</v>
      </c>
      <c r="H46" s="91">
        <f>F46*G46</f>
        <v>2434.9248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27" t="s">
        <v>151</v>
      </c>
      <c r="B47" s="27"/>
      <c r="C47" s="27"/>
      <c r="D47" s="27"/>
      <c r="E47" s="27"/>
      <c r="F47" s="27"/>
      <c r="G47" s="27"/>
      <c r="H47" s="103">
        <f>SUM(H40:H46)</f>
        <v>22821.5348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10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07" t="s">
        <v>152</v>
      </c>
      <c r="B49" s="107"/>
      <c r="C49" s="107"/>
      <c r="D49" s="107"/>
      <c r="E49" s="107"/>
      <c r="F49" s="107"/>
      <c r="G49" s="107"/>
      <c r="H49" s="108">
        <f>H13+H23+H36+H47</f>
        <v>163389.7948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09" t="s">
        <v>153</v>
      </c>
      <c r="B50" s="109"/>
      <c r="C50" s="109"/>
      <c r="D50" s="109"/>
      <c r="E50" s="109"/>
      <c r="F50" s="109"/>
      <c r="G50" s="109"/>
      <c r="H50" s="108">
        <f>H49*0.2</f>
        <v>32677.95896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07" t="s">
        <v>154</v>
      </c>
      <c r="B51" s="107"/>
      <c r="C51" s="107"/>
      <c r="D51" s="107"/>
      <c r="E51" s="107"/>
      <c r="F51" s="107"/>
      <c r="G51" s="107"/>
      <c r="H51" s="108">
        <f>H49+H50</f>
        <v>196067.75376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07" t="s">
        <v>155</v>
      </c>
      <c r="B52" s="107"/>
      <c r="C52" s="107"/>
      <c r="D52" s="107"/>
      <c r="E52" s="107"/>
      <c r="F52" s="107"/>
      <c r="G52" s="107"/>
      <c r="H52" s="108">
        <f>H29</f>
        <v>2538.25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10" t="s">
        <v>156</v>
      </c>
      <c r="B53" s="110"/>
      <c r="C53" s="110"/>
      <c r="D53" s="110"/>
      <c r="E53" s="110"/>
      <c r="F53" s="110"/>
      <c r="G53" s="110"/>
      <c r="H53" s="111">
        <f>H51+H52</f>
        <v>198606.00376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 selectLockedCells="1" selectUnlockedCells="1"/>
  <mergeCells count="20">
    <mergeCell ref="A1:H1"/>
    <mergeCell ref="A2:H2"/>
    <mergeCell ref="A3:H3"/>
    <mergeCell ref="A4:H4"/>
    <mergeCell ref="A5:H5"/>
    <mergeCell ref="A6:H6"/>
    <mergeCell ref="A7:H7"/>
    <mergeCell ref="A8:H8"/>
    <mergeCell ref="A13:G13"/>
    <mergeCell ref="A25:H25"/>
    <mergeCell ref="A29:G29"/>
    <mergeCell ref="A31:H31"/>
    <mergeCell ref="A36:G36"/>
    <mergeCell ref="A38:H38"/>
    <mergeCell ref="A47:G47"/>
    <mergeCell ref="A49:G49"/>
    <mergeCell ref="A50:G50"/>
    <mergeCell ref="A51:G51"/>
    <mergeCell ref="A52:G52"/>
    <mergeCell ref="A53:G53"/>
  </mergeCells>
  <printOptions horizontalCentered="1"/>
  <pageMargins left="0.5118055555555556" right="0.5118055555555556" top="0.7875" bottom="2.0298611111111113" header="0.5118110236220472" footer="0.5118110236220472"/>
  <pageSetup fitToHeight="0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workbookViewId="0" topLeftCell="A2">
      <selection activeCell="N32" sqref="N32"/>
    </sheetView>
  </sheetViews>
  <sheetFormatPr defaultColWidth="9.140625" defaultRowHeight="12.75"/>
  <cols>
    <col min="1" max="1" width="12.421875" style="1" customWidth="1"/>
    <col min="2" max="2" width="11.28125" style="1" customWidth="1"/>
    <col min="3" max="3" width="21.57421875" style="1" customWidth="1"/>
    <col min="4" max="4" width="13.57421875" style="1" customWidth="1"/>
    <col min="5" max="5" width="20.7109375" style="1" customWidth="1"/>
    <col min="6" max="6" width="14.28125" style="0" customWidth="1"/>
    <col min="7" max="26" width="8.7109375" style="1" customWidth="1"/>
    <col min="27" max="16384" width="14.28125" style="0" customWidth="1"/>
  </cols>
  <sheetData>
    <row r="1" spans="1:26" ht="69" customHeight="1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4" t="s">
        <v>0</v>
      </c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" t="s">
        <v>1</v>
      </c>
      <c r="B3" s="5"/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6" t="s">
        <v>2</v>
      </c>
      <c r="B4" s="6"/>
      <c r="C4" s="6"/>
      <c r="D4" s="6"/>
      <c r="E4" s="6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6" t="s">
        <v>3</v>
      </c>
      <c r="B5" s="36"/>
      <c r="C5" s="36"/>
      <c r="D5" s="36"/>
      <c r="E5" s="36"/>
      <c r="F5" s="3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12" t="s">
        <v>157</v>
      </c>
      <c r="B6" s="112"/>
      <c r="C6" s="112"/>
      <c r="D6" s="112"/>
      <c r="E6" s="112"/>
      <c r="F6" s="11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60"/>
      <c r="B7" s="60"/>
      <c r="C7" s="60"/>
      <c r="D7" s="60"/>
      <c r="E7" s="60"/>
      <c r="F7" s="6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1" t="s">
        <v>158</v>
      </c>
      <c r="B8" s="11"/>
      <c r="C8" s="11"/>
      <c r="D8" s="11"/>
      <c r="E8" s="11"/>
      <c r="F8" s="113">
        <f>Planilha_Orçamentária!H53</f>
        <v>198606.00376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1" t="s">
        <v>159</v>
      </c>
      <c r="B10" s="12" t="s">
        <v>160</v>
      </c>
      <c r="C10" s="11" t="s">
        <v>161</v>
      </c>
      <c r="D10" s="11" t="s">
        <v>162</v>
      </c>
      <c r="E10" s="12" t="s">
        <v>163</v>
      </c>
      <c r="F10" s="87" t="s">
        <v>164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3">
        <v>1</v>
      </c>
      <c r="B11" s="13">
        <v>1</v>
      </c>
      <c r="C11" s="114">
        <v>1</v>
      </c>
      <c r="D11" s="115">
        <f>$F$8*C11</f>
        <v>198606.00376</v>
      </c>
      <c r="E11" s="114">
        <f>C11</f>
        <v>1</v>
      </c>
      <c r="F11" s="115">
        <f>D11</f>
        <v>198606.00376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</sheetData>
  <sheetProtection selectLockedCells="1" selectUnlockedCells="1"/>
  <mergeCells count="8">
    <mergeCell ref="A1:F1"/>
    <mergeCell ref="A2:F2"/>
    <mergeCell ref="A3:F3"/>
    <mergeCell ref="A4:F4"/>
    <mergeCell ref="A5:F5"/>
    <mergeCell ref="A6:F6"/>
    <mergeCell ref="A7:F7"/>
    <mergeCell ref="A8:E8"/>
  </mergeCells>
  <printOptions horizontalCentered="1"/>
  <pageMargins left="0.5118055555555556" right="0.5118055555555556" top="0.7875" bottom="0.7875" header="0.5118110236220472" footer="0.5118110236220472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95" zoomScaleNormal="95" workbookViewId="0" topLeftCell="A11">
      <selection activeCell="G17" sqref="G17"/>
    </sheetView>
  </sheetViews>
  <sheetFormatPr defaultColWidth="9.140625" defaultRowHeight="12.75"/>
  <cols>
    <col min="1" max="1" width="4.57421875" style="1" customWidth="1"/>
    <col min="2" max="2" width="6.8515625" style="1" customWidth="1"/>
    <col min="3" max="3" width="34.28125" style="1" customWidth="1"/>
    <col min="4" max="4" width="25.57421875" style="1" customWidth="1"/>
    <col min="5" max="5" width="5.140625" style="1" customWidth="1"/>
    <col min="6" max="6" width="10.421875" style="1" customWidth="1"/>
    <col min="7" max="7" width="15.140625" style="1" customWidth="1"/>
    <col min="8" max="16384" width="12.7109375" style="0" customWidth="1"/>
  </cols>
  <sheetData>
    <row r="1" spans="1:26" ht="12.75" customHeight="1">
      <c r="A1" s="4" t="s">
        <v>0</v>
      </c>
      <c r="B1" s="4"/>
      <c r="C1" s="4"/>
      <c r="D1" s="4"/>
      <c r="E1" s="4"/>
      <c r="F1" s="4"/>
      <c r="G1" s="4"/>
      <c r="H1" s="1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5" t="s">
        <v>1</v>
      </c>
      <c r="B2" s="5"/>
      <c r="C2" s="5"/>
      <c r="D2" s="5"/>
      <c r="E2" s="5"/>
      <c r="F2" s="5"/>
      <c r="G2" s="5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" t="s">
        <v>2</v>
      </c>
      <c r="B3" s="6"/>
      <c r="C3" s="6"/>
      <c r="D3" s="6"/>
      <c r="E3" s="6"/>
      <c r="F3" s="6"/>
      <c r="G3" s="6"/>
      <c r="H3" s="11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6" t="s">
        <v>3</v>
      </c>
      <c r="B4" s="36"/>
      <c r="C4" s="36"/>
      <c r="D4" s="36"/>
      <c r="E4" s="36"/>
      <c r="F4" s="36"/>
      <c r="G4" s="36"/>
      <c r="H4" s="11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8" t="s">
        <v>165</v>
      </c>
      <c r="B5" s="8"/>
      <c r="C5" s="8"/>
      <c r="D5" s="8"/>
      <c r="E5" s="8"/>
      <c r="F5" s="8"/>
      <c r="G5" s="8"/>
      <c r="H5" s="12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07" t="s">
        <v>6</v>
      </c>
      <c r="B6" s="107" t="s">
        <v>8</v>
      </c>
      <c r="C6" s="121" t="s">
        <v>9</v>
      </c>
      <c r="D6" s="107" t="s">
        <v>166</v>
      </c>
      <c r="E6" s="107" t="s">
        <v>167</v>
      </c>
      <c r="F6" s="107" t="s">
        <v>168</v>
      </c>
      <c r="G6" s="121" t="s">
        <v>169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27" customFormat="1" ht="33.75" customHeight="1">
      <c r="A7" s="122">
        <v>1</v>
      </c>
      <c r="B7" s="122" t="s">
        <v>14</v>
      </c>
      <c r="C7" s="15" t="s">
        <v>15</v>
      </c>
      <c r="D7" s="123" t="s">
        <v>170</v>
      </c>
      <c r="E7" s="17" t="s">
        <v>17</v>
      </c>
      <c r="F7" s="124">
        <v>3335</v>
      </c>
      <c r="G7" s="125">
        <f>SUM(F7:F10)/4</f>
        <v>3656.125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s="127" customFormat="1" ht="33.75" customHeight="1">
      <c r="A8" s="122"/>
      <c r="B8" s="122"/>
      <c r="C8" s="122"/>
      <c r="D8" s="123" t="s">
        <v>171</v>
      </c>
      <c r="E8" s="128" t="s">
        <v>17</v>
      </c>
      <c r="F8" s="124">
        <v>3651.5</v>
      </c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s="127" customFormat="1" ht="87" customHeight="1">
      <c r="A9" s="122"/>
      <c r="B9" s="122"/>
      <c r="C9" s="15"/>
      <c r="D9" s="123" t="s">
        <v>172</v>
      </c>
      <c r="E9" s="17" t="s">
        <v>17</v>
      </c>
      <c r="F9" s="124">
        <v>3752</v>
      </c>
      <c r="G9" s="125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26" s="127" customFormat="1" ht="48" customHeight="1">
      <c r="A10" s="13"/>
      <c r="B10" s="13"/>
      <c r="C10" s="13"/>
      <c r="D10" s="123" t="s">
        <v>173</v>
      </c>
      <c r="E10" s="17" t="s">
        <v>17</v>
      </c>
      <c r="F10" s="124">
        <v>3886</v>
      </c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s="127" customFormat="1" ht="12.75" customHeight="1">
      <c r="A11" s="129"/>
      <c r="B11" s="129"/>
      <c r="C11" s="129"/>
      <c r="D11" s="130"/>
      <c r="E11" s="131"/>
      <c r="F11" s="132"/>
      <c r="G11" s="133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s="127" customFormat="1" ht="26.25" customHeight="1">
      <c r="A12" s="122">
        <v>2</v>
      </c>
      <c r="B12" s="122" t="s">
        <v>22</v>
      </c>
      <c r="C12" s="15" t="s">
        <v>174</v>
      </c>
      <c r="D12" s="123" t="s">
        <v>170</v>
      </c>
      <c r="E12" s="17" t="s">
        <v>17</v>
      </c>
      <c r="F12" s="134">
        <v>3795</v>
      </c>
      <c r="G12" s="125">
        <f>SUM(F12:F15)/4</f>
        <v>4190.75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</row>
    <row r="13" spans="1:26" s="127" customFormat="1" ht="38.25" customHeight="1">
      <c r="A13" s="122"/>
      <c r="B13" s="122"/>
      <c r="C13" s="122"/>
      <c r="D13" s="123" t="s">
        <v>171</v>
      </c>
      <c r="E13" s="17" t="s">
        <v>17</v>
      </c>
      <c r="F13" s="124">
        <v>4190</v>
      </c>
      <c r="G13" s="12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s="127" customFormat="1" ht="114" customHeight="1">
      <c r="A14" s="122"/>
      <c r="B14" s="122"/>
      <c r="C14" s="15"/>
      <c r="D14" s="123" t="s">
        <v>172</v>
      </c>
      <c r="E14" s="17" t="s">
        <v>17</v>
      </c>
      <c r="F14" s="124">
        <v>4312</v>
      </c>
      <c r="G14" s="125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s="127" customFormat="1" ht="33.75">
      <c r="A15" s="135"/>
      <c r="B15" s="135"/>
      <c r="C15" s="136"/>
      <c r="D15" s="123" t="s">
        <v>173</v>
      </c>
      <c r="E15" s="17" t="s">
        <v>17</v>
      </c>
      <c r="F15" s="137">
        <v>4466</v>
      </c>
      <c r="G15" s="13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s="127" customFormat="1" ht="12.75" customHeight="1">
      <c r="A16" s="133"/>
      <c r="B16" s="133"/>
      <c r="C16" s="138"/>
      <c r="D16" s="130"/>
      <c r="E16" s="131"/>
      <c r="F16" s="139"/>
      <c r="G16" s="133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s="127" customFormat="1" ht="26.25" customHeight="1">
      <c r="A17" s="122">
        <v>3</v>
      </c>
      <c r="B17" s="122" t="s">
        <v>22</v>
      </c>
      <c r="C17" s="140" t="s">
        <v>28</v>
      </c>
      <c r="D17" s="123" t="s">
        <v>170</v>
      </c>
      <c r="E17" s="17" t="s">
        <v>17</v>
      </c>
      <c r="F17" s="134">
        <v>2548</v>
      </c>
      <c r="G17" s="125">
        <f>SUM(F17:F20)/4</f>
        <v>2789</v>
      </c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</row>
    <row r="18" spans="1:26" s="127" customFormat="1" ht="55.5" customHeight="1">
      <c r="A18" s="122"/>
      <c r="B18" s="122"/>
      <c r="C18" s="122"/>
      <c r="D18" s="123" t="s">
        <v>171</v>
      </c>
      <c r="E18" s="17" t="s">
        <v>17</v>
      </c>
      <c r="F18" s="124">
        <v>2760</v>
      </c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</row>
    <row r="19" spans="1:26" s="127" customFormat="1" ht="24.75" customHeight="1">
      <c r="A19" s="122"/>
      <c r="B19" s="122"/>
      <c r="C19" s="140"/>
      <c r="D19" s="123" t="s">
        <v>172</v>
      </c>
      <c r="E19" s="17" t="s">
        <v>17</v>
      </c>
      <c r="F19" s="124">
        <v>2890</v>
      </c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</row>
    <row r="20" spans="1:26" s="127" customFormat="1" ht="33.75">
      <c r="A20" s="135"/>
      <c r="B20" s="135"/>
      <c r="C20" s="136"/>
      <c r="D20" s="123" t="s">
        <v>173</v>
      </c>
      <c r="E20" s="17" t="s">
        <v>17</v>
      </c>
      <c r="F20" s="141">
        <v>2958</v>
      </c>
      <c r="G20" s="135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s="127" customFormat="1" ht="12.7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="127" customFormat="1" ht="11.25"/>
  </sheetData>
  <sheetProtection selectLockedCells="1" selectUnlockedCells="1"/>
  <mergeCells count="17">
    <mergeCell ref="A1:G1"/>
    <mergeCell ref="A2:G2"/>
    <mergeCell ref="A3:G3"/>
    <mergeCell ref="A4:G4"/>
    <mergeCell ref="A5:G5"/>
    <mergeCell ref="A7:A9"/>
    <mergeCell ref="B7:B9"/>
    <mergeCell ref="C7:C9"/>
    <mergeCell ref="G7:G9"/>
    <mergeCell ref="A12:A14"/>
    <mergeCell ref="B12:B14"/>
    <mergeCell ref="C12:C14"/>
    <mergeCell ref="G12:G14"/>
    <mergeCell ref="A17:A19"/>
    <mergeCell ref="B17:B19"/>
    <mergeCell ref="C17:C19"/>
    <mergeCell ref="G17:G19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/>
  <headerFooter alignWithMargins="0">
    <oddHeader>&amp;C&amp;"Times New Roman,Normal"&amp;12&amp;Kffffff&amp;A</oddHeader>
    <oddFooter>&amp;C&amp;"Times New Roman,Normal"&amp;12&amp;KffffffPágina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/>
  <cp:lastPrinted>2023-07-21T14:05:51Z</cp:lastPrinted>
  <dcterms:created xsi:type="dcterms:W3CDTF">2022-08-29T21:20:56Z</dcterms:created>
  <dcterms:modified xsi:type="dcterms:W3CDTF">2023-07-26T14:01:08Z</dcterms:modified>
  <cp:category/>
  <cp:version/>
  <cp:contentType/>
  <cp:contentStatus/>
  <cp:revision>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