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ap Piteiras" sheetId="1" r:id="rId1"/>
  </sheets>
  <definedNames>
    <definedName name="_xlnm.Print_Area" localSheetId="0">'Cap Piteiras'!$A$1:$M$82</definedName>
    <definedName name="all">#REF!</definedName>
    <definedName name="all_1">"$'Planilha _ Casa_Popular'.$#REF!$#REF!:$#REF!$#REF!"</definedName>
    <definedName name="Excel_BuiltIn_Database">"$#REF!.$A$6:$B$8133"</definedName>
    <definedName name="poarRR">#REF!</definedName>
    <definedName name="all" localSheetId="0">#REF!</definedName>
    <definedName name="poarRR" localSheetId="0">#REF!</definedName>
    <definedName name="DATABASE" localSheetId="0">'Cap Piteiras'!$A$11:$G$75</definedName>
    <definedName name="_xlnm.Print_Titles" localSheetId="0">'Cap Piteiras'!$2:$11</definedName>
  </definedNames>
  <calcPr calcId="145621"/>
  <extLst/>
</workbook>
</file>

<file path=xl/sharedStrings.xml><?xml version="1.0" encoding="utf-8"?>
<sst xmlns="http://schemas.openxmlformats.org/spreadsheetml/2006/main" count="284" uniqueCount="229">
  <si>
    <t>Prefeitura Municipal de Quissamã</t>
  </si>
  <si>
    <t>Secretaria Municipal  de Obras, Urbanismo e Serviços Públicos</t>
  </si>
  <si>
    <t>Contratação de empresa especializada para execução de sistema de drenagem na Rua 12 de Junho e capeamento asfáltico de 35.750m2 (5,5km x 6,5m) de ruas no bairro Piteiras e pavimentação em paralelepípedos com reaproveitamento dos mesmos em trechos de ruas no Sítio Quissamã</t>
  </si>
  <si>
    <t>Referência: EMOP 10/2021 (Serviços e Elementares)</t>
  </si>
  <si>
    <t>Item</t>
  </si>
  <si>
    <t>Código</t>
  </si>
  <si>
    <t>Descrição dos serviços</t>
  </si>
  <si>
    <t>Unid.</t>
  </si>
  <si>
    <t>Quant.</t>
  </si>
  <si>
    <t>Valor Unit.</t>
  </si>
  <si>
    <t>Valor Parcial</t>
  </si>
  <si>
    <t>Memoria de Cálculo</t>
  </si>
  <si>
    <t>01</t>
  </si>
  <si>
    <t>Serviços preliminares</t>
  </si>
  <si>
    <t>01.01</t>
  </si>
  <si>
    <t>02.011.0010-A</t>
  </si>
  <si>
    <t>CERCA PROTETORA DE BORDA DE VALA OU OBRA,COM TELA PLASTICA NA COR LARANJA OU AMARELA,CONSIDERANDO 2 VEZES DE UTILIZACAO,INCLUSIVE APOIOS,FORNECIMENTO,COLOCACAO E RETIRADA</t>
  </si>
  <si>
    <t>M2</t>
  </si>
  <si>
    <t>550,00m x 1,5tm</t>
  </si>
  <si>
    <t>01.02</t>
  </si>
  <si>
    <t>02.006.0015-A</t>
  </si>
  <si>
    <t>ALUGUEL CONTAINER TIPO ESCRITORIO C/WC,MEDINDO 2,20M LARGURA,6,20M COMPRIMENTO E 2,50M ALTURA,CHAPAS ACO C/NERVURAS TRAPEZOIDAIS,ISOLAMENTO TERMO-ACUSTICO FORRO,CHASSIS REFORCADO E</t>
  </si>
  <si>
    <t>UNXMES</t>
  </si>
  <si>
    <t>1,00un. X 6 meses</t>
  </si>
  <si>
    <t>01.03</t>
  </si>
  <si>
    <t>02.006.0020-A</t>
  </si>
  <si>
    <t>ALUGUEL CONTAINER TIPO SANITARIO-VESTIARIO,MEDINDO 2,20M LARGURA,6,20M COMPRIMENTO E 2,50M ALTURA,CHAPAS ACO C/NERVURASTRAPEZOIDAIS,ISOLAMENTO TERMO-ACUSTICO FORRO,CHASSIS REFORCA</t>
  </si>
  <si>
    <t>01.04</t>
  </si>
  <si>
    <t>02.006.0050-A</t>
  </si>
  <si>
    <t>ALUGUEL DE BANHEIRO QUIMICO,PORTATIL,MEDINDO 2,31M ALTURA X1,56M LARGURA E 1,16M PROFUNDIDADE,INCLUSIVE INSTALACAO E RETIRADA DO EQUIPAMENTO,FORNECIMENTO DE QUIMICA DESODORIZANTE,</t>
  </si>
  <si>
    <t>01.05</t>
  </si>
  <si>
    <t>02.015.0001-A</t>
  </si>
  <si>
    <t>INSTALACAO E LIGACAO PROVISORIA PARA ABASTECIMENTO DE AGUA EESGOTAMENTO SANITARIO EM CANTEIRO DE OBRAS,INCLUSIVE ESCAVACAO,EXCLUSIVE REPOSICAO DA PAVIMENTACAO DO LOGRADOURO PUBLIC</t>
  </si>
  <si>
    <t>UN</t>
  </si>
  <si>
    <t>1,00un.</t>
  </si>
  <si>
    <t>01.06</t>
  </si>
  <si>
    <t>02.016.0001-A</t>
  </si>
  <si>
    <t>INSTALACAO E LIGACAO PROVISORIA DE ALIMENTACAO DE ENERGIA ELETRICA,EM BAIXA TENSAO,PARA CANTEIRO DE OBRAS,M3-CHAVE 100A,CARGA 3KW,20CV,EXCLUSIVE O FORNECIMENTO DO MEDIDOR</t>
  </si>
  <si>
    <t>01.07</t>
  </si>
  <si>
    <t>02.001.0001-A</t>
  </si>
  <si>
    <t>TAPUME DE VEDACAO OU PROTECAO,EXECUTADO C/CHAPAS DE MADEIRACOMPENSADA,RESINADA,LISA,DE COLAGEM FENOLICA,A PROVA D`AGUA,COM 2,20X1,10M E 6MM DE ESPESSURA,PREGADAS EM PECAS DE MADEI</t>
  </si>
  <si>
    <t>30,00 x 4 lados x 2,00m</t>
  </si>
  <si>
    <t>01.08</t>
  </si>
  <si>
    <t>02.020.0002-A</t>
  </si>
  <si>
    <t>PLACA DE IDENTIFICACAO DE OBRA PUBLICA,TIPO BANNER/PLOTTER,CONSTITUIDA POR LONA E IMPRESSAO DIGITAL,INCLUSIVE SUPORTES DE MADEIRA.FORNECIMENTO E COLOCACAO</t>
  </si>
  <si>
    <t>3,00m x 2,00m x 2un.</t>
  </si>
  <si>
    <t>01.09</t>
  </si>
  <si>
    <t>02.020.0005-A</t>
  </si>
  <si>
    <t>BARRAGEM DE BLOQUEIO DE OBRA NA VIA PUBLICA,DE ACORDO COM ARESOLUCAO DA PREFEITURA-RJ,COMPREENDENDO FORNECIMENTO,COLOCACAO E PINTURA DOS SUPORTES DE MADEIRA COM REAPROVEITAMENTO D</t>
  </si>
  <si>
    <t>M</t>
  </si>
  <si>
    <t>(5.500m / 150m ) x 6,50m</t>
  </si>
  <si>
    <t>01.10</t>
  </si>
  <si>
    <t>02.030.0020-A</t>
  </si>
  <si>
    <t>ALUGUEL DE CAVALETE MINICADE,EQUIPADO COM PAINEIS REFLETIVOSDE ALTA INTENSIDADE E UM PISCA ALERTA COM CELULA FOTO-ELETRICA,ALIMENTADA POR 2 BATERIAS DE 6V (DISPENSA O USO DE GERAD</t>
  </si>
  <si>
    <t>10 un. x 6 meses</t>
  </si>
  <si>
    <t>01.11</t>
  </si>
  <si>
    <t>02.030.0005-A</t>
  </si>
  <si>
    <t>PLACA DE SINALIZACAO PREVENTIVA PARA OBRA NA VIA PUBLICA,DEACORDO COM A RESOLUCAO DA PREFEITURA-RJ, COMPREENDENDO FORNECIMENTO E PINTURA DA PLACA E DOS SUPORTES DE MADEIRA.FORNECI</t>
  </si>
  <si>
    <t>8 un./km x 5,5 km</t>
  </si>
  <si>
    <t>01.12</t>
  </si>
  <si>
    <t>01.016.0063-A</t>
  </si>
  <si>
    <t>LEVANTAMENTO DE SECAO TRANSVERSAL EM TERRENO DE OROGRAFIA NAO ACIDENTADA E VEGETACAO RALA.O EQUIPAMENTO CONSIDERADO E ONIVEL.O CUSTO INCLUI DESENHO DE SECAO NA ESCALA 1:200.MEDIDO</t>
  </si>
  <si>
    <t>5,5km</t>
  </si>
  <si>
    <t>02</t>
  </si>
  <si>
    <t>Serviços de Carga e Transporte de Material</t>
  </si>
  <si>
    <t>02.01</t>
  </si>
  <si>
    <t>04.005.0140-A</t>
  </si>
  <si>
    <t>TRANSPORTE DE CARGA DE QUALQUER NATUREZA,EXCLUSIVE AS DESPESAS DE CARGA E DESCARGA,TANTO DE ESPERA DO CAMINHAO COMO DO SERVENTE OU EQUIPAMENTO AUXILIAR,A VELOCIDADE MEDIA DE 50KM/H</t>
  </si>
  <si>
    <t>T X KM</t>
  </si>
  <si>
    <t>(4.933,50t x 70km) + (868,24m3 x 1,2 (empolamento) x 1,6t/m3 x 70km)</t>
  </si>
  <si>
    <t>02.02</t>
  </si>
  <si>
    <t>04.005.0143-B</t>
  </si>
  <si>
    <t>TRANSPORTE DE CARGA DE QUALQUER NATUREZA,EXCLUSIVE AS DESPESAS DE CARGA E DESCARGA,TANTO DE ESPERA DO CAMINHAO COMO DO SERVENTE OU EQUIPAMENTO AUXILIAR,A VELOCIDADE MEDIA DE 30KM/H</t>
  </si>
  <si>
    <t>((5.376,81-3.026,54) x 1,2 (empolamento) x 1,4 t/m3 x 10km) + (9.079,62m2) x 0,1m x 1,25 (empolamento) x 2t/km x 10km</t>
  </si>
  <si>
    <t>04.018.0020-B</t>
  </si>
  <si>
    <t>RECEBIMENTO DE CARGA,DESCARGA E MANOBRA DE CAMINHAO BASCULANTE DE 8,00M3 OU 12T</t>
  </si>
  <si>
    <t>T</t>
  </si>
  <si>
    <t>(4.933,50t) + (868,24m3 x 1,2 (empolamento) x 1,6t/m3) + (5.376,81m3 - 3.026,54) x 1,2 (empolamento) x 1,4t/m3</t>
  </si>
  <si>
    <t>02.03</t>
  </si>
  <si>
    <t>04.005.0300-A</t>
  </si>
  <si>
    <t>TRANSPORTE DE CONTAINER,SEGUNDO DESCRICAO DA FAMILIA 02.006,EXCLUSIVE CARGA E DESCARGA(VIDE ITEM 04.013.0015)</t>
  </si>
  <si>
    <t>UNXKM</t>
  </si>
  <si>
    <t>2un x 2vezes x 70km</t>
  </si>
  <si>
    <t>02.04</t>
  </si>
  <si>
    <t>04.013.0015-A</t>
  </si>
  <si>
    <t>CARGA E DESCARGA DE CONTAINER,SEGUNDO DESCRICAO DA FAMILIA 02.006</t>
  </si>
  <si>
    <t>2un. X vezes</t>
  </si>
  <si>
    <t>02.05</t>
  </si>
  <si>
    <t>04.012.0071-B</t>
  </si>
  <si>
    <t>CARGA DE MATERIAL COM PA-CARREGADEIRA DE 1,30M3,EXCLUSIVE DESPESAS COM O CAMINHAO,COMPREENDENDO TEMPO COM ESPERA E OPERACAO PARA CARGAS DE 50T POR DIA DE 8H</t>
  </si>
  <si>
    <t>(5.376,81 - 3.026,54) x 1,2 (empolamento) x 1,4t + (1.513,27m2) x 0,1m x 1,25 (empolamento) x 2t/m3</t>
  </si>
  <si>
    <t>03</t>
  </si>
  <si>
    <t>Bases e pavimentos</t>
  </si>
  <si>
    <t>03.01</t>
  </si>
  <si>
    <t>08.015.0061-A</t>
  </si>
  <si>
    <t>REVESTIMENTO DE CONCRETO BETUMINOSO USINADO A QUENTE, EXECUTADO EM UMA CAMADA, DE ACORDO COM AS INSTRUCOES/ESPECIFICACOES DO CONTRATANTE, COMPREENDENDO PREPARO, ESPALHAMENTO E COMPACTACAO MECANICOS, EXCLUSIVE OS MATERIAIS E O TRANSPORTE DA USINAPARA PISTA</t>
  </si>
  <si>
    <t>5500m x 6,5m x 0,04m x 2,3t/m3</t>
  </si>
  <si>
    <t>03.02</t>
  </si>
  <si>
    <t>20.009.0001-B</t>
  </si>
  <si>
    <t>"IMPRIMACAO DE BASE DE PAVIMENTACAO,DE ACORDO COM AS INSTRUCOES PARA EXECUCAO, DO DER-RJ, EXCLUSIVE O FORNECIMENTO E TRANSPORTE DO MATERIAL BETUMINOSO M2</t>
  </si>
  <si>
    <t>(5500m x 6,5m)</t>
  </si>
  <si>
    <t>03.03</t>
  </si>
  <si>
    <t>08.001.0008-A</t>
  </si>
  <si>
    <t>BASE DE BRITA CORRIDA,INCLUSIVE FORNECIMENTO DOS MATERIAIS,MEDIDA APOS A COMPACTACAO</t>
  </si>
  <si>
    <t>M3</t>
  </si>
  <si>
    <t>(1.513,27m x 6,0m x 0,2m)</t>
  </si>
  <si>
    <t>03.04</t>
  </si>
  <si>
    <t>03.011.0015-B</t>
  </si>
  <si>
    <t>REATERRO DE VALA/CAVA COM MATERIAL DE BOA QUALIDADE,UTILIZANDO VIBRO COMPACTADOR PORTATIL,EXCLUSIVE MATERIAL</t>
  </si>
  <si>
    <t>(1.513,27m x 2,0m x 1,5m) + (372m x 1,5m x 1m)</t>
  </si>
  <si>
    <t>03.05</t>
  </si>
  <si>
    <t>03.001.0001-B</t>
  </si>
  <si>
    <t>ESCAVACAO MANUAL DE VALA/CAVA EM MATERIAL DE 1ªCATEGORIA(AREIA,ARGILA OU PICARRA),ATE 1,50M DE PROFUNDIDADE,EXCLUSIVE ESCORAMENTO E ESGOTAMENTO</t>
  </si>
  <si>
    <t>(93 un. X 1,2m x 0,9m)</t>
  </si>
  <si>
    <t>03.06</t>
  </si>
  <si>
    <t>03.016.0050-B</t>
  </si>
  <si>
    <t>ESCAVACAO MECANICA DE VALA ESCORADA,EM MATERIAL DE 1ªCATEGORIA,ATE 1,50M DE PROFUNDIDADE,UTILIZANDO RETRO-ESCAVADEIRA,EXCLUSIVE ESGOTAMENTO E ESCORAMENTO</t>
  </si>
  <si>
    <t>(1.513,27m x 1,5m x 1,5m) + (372,0m x 1,0m x 1,5m)</t>
  </si>
  <si>
    <t>03.07</t>
  </si>
  <si>
    <t>03.016.0055-B</t>
  </si>
  <si>
    <t>ESCAVACAO MECANICA DE VALA ESCORADA,EM MATERIAL DE 1ªCATEGORIA,ENTRE 1,50 E 3,00M DE PROFUNDIDADE,UTILIZANDO RETRO-ESCAVADEIRA,EXCLUSIVE ESGOTAMENTO E ESCORAMENTO</t>
  </si>
  <si>
    <t>(1.513,27m x 1,5m x 1,0m)</t>
  </si>
  <si>
    <t>03.08</t>
  </si>
  <si>
    <t>05.001.0143-A</t>
  </si>
  <si>
    <t>ARRANCAMENTO DE PARALELEPIPEDOS,INCLUSIVE AFASTAMENTO LATERAL DENTRO DO CANTEIRO DE SERVICO</t>
  </si>
  <si>
    <t>1.513,27m x 6,0m</t>
  </si>
  <si>
    <t>03.09</t>
  </si>
  <si>
    <t>08.009.0010-F</t>
  </si>
  <si>
    <t>ASSENTAMENTO DE PARALELEPIPEDOS COM REAPROVEITAMENTO DOS MESMOS SOBRE COLCHAO DE AREIA E REJUNTAMENTO EM CASCALHINHO, INCLUSIVE FORNECIMENTO DE TODOSOS MATERIAIS</t>
  </si>
  <si>
    <t>1.513,27m x 6,0m X 80%</t>
  </si>
  <si>
    <t>03.10</t>
  </si>
  <si>
    <t>08.012.0001-A</t>
  </si>
  <si>
    <t>LEVANTAMENTO E REASSENTAMENTO DE MEIO-FIO</t>
  </si>
  <si>
    <t>2.000m</t>
  </si>
  <si>
    <t>03.11</t>
  </si>
  <si>
    <t>08.027.0042-A</t>
  </si>
  <si>
    <t>MEIO-FIO RETO DE CONCRETO SIMPLES FCK=15MPA,PRE-MOLDADO,TIPODER-RJ,MEDINDO 0,15M NA BASE E COM ALTURA DE 0,30M,REJUNTAMENTO COM ARGAMASSA DE CIMENTO E AREIA NO TRACO 1:3,5,COM FOR</t>
  </si>
  <si>
    <t>3.000m</t>
  </si>
  <si>
    <t>04</t>
  </si>
  <si>
    <t>Drenagem</t>
  </si>
  <si>
    <t>04.01</t>
  </si>
  <si>
    <t>06.015.0030-A</t>
  </si>
  <si>
    <t>CAIXA DE RALO EM ALVENARIA DE BLOCOS DE CONCRETO(20X20X40CM),EM PAREDES DE 0,20M DE ESPESSURA,DE 0,30X0,90X0,90M,PARA AGUAS PLUVIAIS,SENDO AS PAREDES CHAPISCADAS E REVESTIDAS INTER</t>
  </si>
  <si>
    <t>93 un.</t>
  </si>
  <si>
    <t>04.02</t>
  </si>
  <si>
    <t>06.015.0010-A</t>
  </si>
  <si>
    <t>POCO DE VISITA EM ALVENARIA DE BLOCOS DE CONCRETO(20X20X40CM),PAREDES 0,20M DE ESP.C/1,20X1,20X1,40M,P/COLETOR AGUAS PLUVIAIS 0,40 A 0,70M DE DIAM.UTILIZANDO ARG.CIM.AREIA,TRACO 1:</t>
  </si>
  <si>
    <t>19 un.</t>
  </si>
  <si>
    <t>04.03</t>
  </si>
  <si>
    <t>06.015.0015-A</t>
  </si>
  <si>
    <t>POCO DE VISITA EM ALVENARIA DE BLOCOS DE CONCRETO(20X20X40CM),EM PAREDES DE 0,20M DE ESP.C/1,70X1,70X1,80M,P/COLETOR DEAGUAS PLUVIAIS DE 1,20M DE DIAM.SENDO AS PAREDES CHAPISCADAS</t>
  </si>
  <si>
    <t>20 un.</t>
  </si>
  <si>
    <t>04.04</t>
  </si>
  <si>
    <t>06.016.0001-A</t>
  </si>
  <si>
    <t>TAMPAO COMPLETO DE FºFº,DE 0,60M DE DIAMETRO,COM 175 A 180KG,PARA CAIXA DE AREIA OU POCO DE VISITA,ARTICULADO,PADRAO PREFEITURA,CLASSE 300,CARGA MINIMA PARA TESTE 30T,RESISTENCIA M</t>
  </si>
  <si>
    <t>39 un.</t>
  </si>
  <si>
    <t>04.05</t>
  </si>
  <si>
    <t>06.004.0066-A</t>
  </si>
  <si>
    <t>TUBO DE CONCRETO ARMADO,CLASSE PA-1(NBR 8890/03),PARA GALERIAS DE AGUAS PLUVIAIS,COM DIAMETRO DE 600MM,ATERRO E SOCA ATEA ALTURA DA GERATRIZ SUPERIOR DO TUBO,CONSIDERANDO O MATERI</t>
  </si>
  <si>
    <t>1.1513,27m</t>
  </si>
  <si>
    <t>04.06</t>
  </si>
  <si>
    <t>06.004.0062-A</t>
  </si>
  <si>
    <t>TUBO DE CONCRETO ARMADO,CLASSE PA-1(NBR 8890/03),PARA GALERIAS DE AGUAS PLUVIAIS,COM DIAMETRO DE 400MM,ATERRO E SOCA ATEA ALTURA DA GERATRIZ SUPERIOR DO TUBO,CONSIDERANDO O MATERI</t>
  </si>
  <si>
    <t>372,0m</t>
  </si>
  <si>
    <t>04.07</t>
  </si>
  <si>
    <t>06.100.0011-A</t>
  </si>
  <si>
    <t>MANTA GEOTEXTIL 100% POLIPROPILENO OU 100% POLIESTER,EM GABIOES,DRENOS PROFUNDOS OU VALETAS.FORNECIMENTO E COLOCACAO</t>
  </si>
  <si>
    <t>(2 x 3,14 x 0,4m x 0,6m) x (1.513,27/1,5)un + (2 x 3,14 x 0,3m x 0,6m) x (372,0/1,5)un.</t>
  </si>
  <si>
    <t>05</t>
  </si>
  <si>
    <t>Reparos na rede de esgoto</t>
  </si>
  <si>
    <t>05.01</t>
  </si>
  <si>
    <t>05.105.0110-A</t>
  </si>
  <si>
    <t>MAO-DE-OBRA DE BOMBEIRO HIDRAULICO,INCLUSIVE ENCARGOS SOCIAIS</t>
  </si>
  <si>
    <t>MES</t>
  </si>
  <si>
    <t>1 profissional x 3 meses</t>
  </si>
  <si>
    <t>05.02</t>
  </si>
  <si>
    <t>05.105.0114-A</t>
  </si>
  <si>
    <t>MAO-DE-OBRA DE SERVENTE,INCLUSIVE ENCARGOS SOCIAIS</t>
  </si>
  <si>
    <t>05.03</t>
  </si>
  <si>
    <t>06.272.0002-A</t>
  </si>
  <si>
    <t>TUBO PVC (NBR-7362), PARA ESGOTO SANITARIO, COM DIAMETRO NOMINAL DE 100MM, INCLUSIVE ANEL DE BORRACHA. FORNECIMENTO</t>
  </si>
  <si>
    <t>180,0 m</t>
  </si>
  <si>
    <t>05.04</t>
  </si>
  <si>
    <t>06.272.0003-A</t>
  </si>
  <si>
    <t>TUBO PVC (NBR-7362), PARA ESGOTO SANITARIO, COM DIAMETRO NOMINAL DE 150MM, INCLUSIVE ANEL DE BORRACHA. FORNECIMENTO</t>
  </si>
  <si>
    <t>05.05</t>
  </si>
  <si>
    <t>06.272.0035-A</t>
  </si>
  <si>
    <t>SELIM ELASTICO DE PVC PARA LIGACAO PREDIAL DE REDE DE ESGOTO(NBR 10569), DE 150MMX100MM, INCLUSIVE ANEL DE BORRACHA.FORNECIMENTO</t>
  </si>
  <si>
    <t>100,0 m</t>
  </si>
  <si>
    <t>05.06</t>
  </si>
  <si>
    <t>15.002.0210-A</t>
  </si>
  <si>
    <t>CAIXA DE INSPECAO/CAIXA PARA AGUAS PLUVIAIS,DE CONCRETO PRE-MOLDADO,CONSTANDO DE CIRCULO DE FUNDO,2 ANEIS SUPERPOSTOS,DE40MM DE ESPESSURA E 600MM DE DIAMETRO INTERNO,SENDO 1 ANEL</t>
  </si>
  <si>
    <t>40 un.</t>
  </si>
  <si>
    <t>06</t>
  </si>
  <si>
    <t>Reparos na rede de água potável</t>
  </si>
  <si>
    <t>06.01</t>
  </si>
  <si>
    <t>1 profissional x 2 meses</t>
  </si>
  <si>
    <t>06.02</t>
  </si>
  <si>
    <t>06.03</t>
  </si>
  <si>
    <t>06.270.0001-A</t>
  </si>
  <si>
    <t>TUBO PVC-PBA,CLASSE 15(EB-183),PARA ADUCAO E DISTRIBUICAO DEAGUAS,COM DIAMETRO NOMINAL DE 50MM, INCLUSIVE ANEL DE BORRACHA. FORNECIMENTO</t>
  </si>
  <si>
    <t>06.04</t>
  </si>
  <si>
    <t>06.203.0081-A</t>
  </si>
  <si>
    <t>TUBO DE POLIETILENO DE ALTA DENSIDADE(PEAD),RESINA PE80/100,NORMA ISO 4427, CLASSE PN-16, DE=20MM. FORNECIMENTO</t>
  </si>
  <si>
    <t>300,0 m</t>
  </si>
  <si>
    <t>06.05</t>
  </si>
  <si>
    <t>06.203.0082-A</t>
  </si>
  <si>
    <t>TUBO DE POLIETILENO DE ALTA DENSIDADE(PEAD),RESINA PE80/100,NORMA ISO 4427, CLASSE PN-16, DE=25MM. FORNECIMENTO</t>
  </si>
  <si>
    <t>07</t>
  </si>
  <si>
    <t>Sinalização e locações</t>
  </si>
  <si>
    <t>07.01</t>
  </si>
  <si>
    <t>05.020.0020-A</t>
  </si>
  <si>
    <t>SINALIZACAO HORIZONTAL,MECANICA,COM TINTA A BASE DE RESINA ACRILICA,EM VIAS URBANAS,CONFORME NORMAS DO DER-RJ</t>
  </si>
  <si>
    <t>(5500m x 0,1m x 3 faixas)</t>
  </si>
  <si>
    <t>07.02</t>
  </si>
  <si>
    <t>05.020.0030-A</t>
  </si>
  <si>
    <t>SINALIZACAO MANUAL DE FAIXAS E FIGURAS PARA PEDESTRES, COM TINTA A BASE DE RESINA ACRILICA, EM VIAS URBANAS, COM UTILIZACAO DE PISTOLA PNEUMATICA(SPRAY), CONFORME NORMAS DO DER-RJ</t>
  </si>
  <si>
    <t>(5500m / 150m x 2un) x 3,25m x 4,5m</t>
  </si>
  <si>
    <t>07.03</t>
  </si>
  <si>
    <t>19.004.0031-2</t>
  </si>
  <si>
    <t>CARRETA PARA TRANSPORTE PESADO,CAPACIDADE PARA CARGA UTIL DE;30T,INCLUSIVE MOTORISTA</t>
  </si>
  <si>
    <t>H</t>
  </si>
  <si>
    <t>176 horas x 1mês x 70%</t>
  </si>
  <si>
    <t>07.04</t>
  </si>
  <si>
    <t>19.004.0031-4</t>
  </si>
  <si>
    <t>176 horas x 1mês x 30%</t>
  </si>
  <si>
    <t>Total:</t>
  </si>
  <si>
    <t>B.D.I. ( 18,58% ) :</t>
  </si>
  <si>
    <t>Total  do Orçamento: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</si>
</sst>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_(* #,##0.00_);_(* \(#,##0.00\);_(* \-??_);_(@_)"/>
    <numFmt numFmtId="167" formatCode="* #,##0.00\ ;* \(#,##0.00\);* \-#\ ;@\ "/>
    <numFmt numFmtId="168" formatCode="0"/>
    <numFmt numFmtId="169" formatCode="@"/>
    <numFmt numFmtId="170" formatCode="0.0000000"/>
    <numFmt numFmtId="171" formatCode="0.0000"/>
    <numFmt numFmtId="172" formatCode="#,##0.00"/>
    <numFmt numFmtId="173" formatCode="0.00"/>
    <numFmt numFmtId="174" formatCode="#,##0.0000"/>
  </numFmts>
  <fonts count="23">
    <font>
      <sz val="10"/>
      <name val="Arial"/>
      <family val="0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8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808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sz val="10"/>
      <color rgb="FF0070C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/>
      <bottom/>
    </border>
    <border>
      <left/>
      <right/>
      <top/>
      <bottom style="thin"/>
    </border>
    <border>
      <left/>
      <right/>
      <top/>
      <bottom style="double"/>
    </border>
  </borders>
  <cellStyleXfs count="83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166" fontId="0" fillId="0" borderId="0" applyBorder="0" applyProtection="0">
      <alignment/>
    </xf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2" borderId="0" applyBorder="0" applyProtection="0">
      <alignment/>
    </xf>
    <xf numFmtId="164" fontId="1" fillId="2" borderId="0">
      <alignment/>
      <protection hidden="1"/>
    </xf>
    <xf numFmtId="164" fontId="1" fillId="3" borderId="0" applyBorder="0" applyProtection="0">
      <alignment/>
    </xf>
    <xf numFmtId="164" fontId="1" fillId="3" borderId="0">
      <alignment/>
      <protection hidden="1"/>
    </xf>
    <xf numFmtId="164" fontId="2" fillId="4" borderId="0" applyBorder="0" applyProtection="0">
      <alignment/>
    </xf>
    <xf numFmtId="164" fontId="2" fillId="4" borderId="0">
      <alignment/>
      <protection hidden="1"/>
    </xf>
    <xf numFmtId="164" fontId="2" fillId="0" borderId="0">
      <alignment/>
      <protection hidden="1"/>
    </xf>
    <xf numFmtId="164" fontId="2" fillId="0" borderId="0" applyBorder="0" applyProtection="0">
      <alignment/>
    </xf>
    <xf numFmtId="164" fontId="3" fillId="5" borderId="0" applyBorder="0" applyProtection="0">
      <alignment/>
    </xf>
    <xf numFmtId="164" fontId="3" fillId="5" borderId="0">
      <alignment/>
      <protection hidden="1"/>
    </xf>
    <xf numFmtId="164" fontId="4" fillId="6" borderId="0" applyBorder="0" applyProtection="0">
      <alignment/>
    </xf>
    <xf numFmtId="164" fontId="4" fillId="6" borderId="0">
      <alignment/>
      <protection hidden="1"/>
    </xf>
    <xf numFmtId="164" fontId="5" fillId="0" borderId="0" applyBorder="0" applyProtection="0">
      <alignment/>
    </xf>
    <xf numFmtId="164" fontId="5" fillId="0" borderId="0">
      <alignment/>
      <protection hidden="1"/>
    </xf>
    <xf numFmtId="164" fontId="6" fillId="7" borderId="0" applyBorder="0" applyProtection="0">
      <alignment/>
    </xf>
    <xf numFmtId="164" fontId="6" fillId="7" borderId="0">
      <alignment/>
      <protection hidden="1"/>
    </xf>
    <xf numFmtId="164" fontId="7" fillId="0" borderId="0">
      <alignment/>
      <protection hidden="1"/>
    </xf>
    <xf numFmtId="164" fontId="8" fillId="0" borderId="0" applyBorder="0" applyProtection="0">
      <alignment/>
    </xf>
    <xf numFmtId="164" fontId="8" fillId="0" borderId="0">
      <alignment/>
      <protection hidden="1"/>
    </xf>
    <xf numFmtId="164" fontId="9" fillId="0" borderId="0" applyBorder="0" applyProtection="0">
      <alignment/>
    </xf>
    <xf numFmtId="164" fontId="9" fillId="0" borderId="0">
      <alignment/>
      <protection hidden="1"/>
    </xf>
    <xf numFmtId="164" fontId="7" fillId="0" borderId="0" applyBorder="0" applyProtection="0">
      <alignment/>
    </xf>
    <xf numFmtId="164" fontId="10" fillId="8" borderId="0" applyBorder="0" applyProtection="0">
      <alignment/>
    </xf>
    <xf numFmtId="164" fontId="10" fillId="8" borderId="0">
      <alignment/>
      <protection hidden="1"/>
    </xf>
    <xf numFmtId="164" fontId="11" fillId="0" borderId="0">
      <alignment/>
      <protection hidden="1"/>
    </xf>
    <xf numFmtId="164" fontId="11" fillId="0" borderId="0">
      <alignment/>
      <protection hidden="1"/>
    </xf>
    <xf numFmtId="164" fontId="0" fillId="0" borderId="0">
      <alignment/>
      <protection hidden="1"/>
    </xf>
    <xf numFmtId="164" fontId="11" fillId="0" borderId="0">
      <alignment/>
      <protection hidden="1"/>
    </xf>
    <xf numFmtId="164" fontId="11" fillId="0" borderId="0">
      <alignment/>
      <protection hidden="1"/>
    </xf>
    <xf numFmtId="164" fontId="0" fillId="0" borderId="0">
      <alignment/>
      <protection hidden="1"/>
    </xf>
    <xf numFmtId="164" fontId="11" fillId="0" borderId="0">
      <alignment/>
      <protection hidden="1"/>
    </xf>
    <xf numFmtId="164" fontId="12" fillId="0" borderId="0">
      <alignment/>
      <protection hidden="1"/>
    </xf>
    <xf numFmtId="164" fontId="11" fillId="0" borderId="0">
      <alignment/>
      <protection hidden="1"/>
    </xf>
    <xf numFmtId="164" fontId="11" fillId="0" borderId="0">
      <alignment/>
      <protection hidden="1"/>
    </xf>
    <xf numFmtId="164" fontId="11" fillId="0" borderId="0">
      <alignment/>
      <protection hidden="1"/>
    </xf>
    <xf numFmtId="164" fontId="11" fillId="0" borderId="0">
      <alignment/>
      <protection hidden="1"/>
    </xf>
    <xf numFmtId="164" fontId="11" fillId="0" borderId="0">
      <alignment/>
      <protection hidden="1"/>
    </xf>
    <xf numFmtId="164" fontId="12" fillId="8" borderId="1">
      <alignment/>
      <protection hidden="1"/>
    </xf>
    <xf numFmtId="164" fontId="13" fillId="8" borderId="2" applyProtection="0">
      <alignment/>
    </xf>
    <xf numFmtId="164" fontId="13" fillId="8" borderId="2">
      <alignment/>
      <protection hidden="1"/>
    </xf>
    <xf numFmtId="165" fontId="0" fillId="0" borderId="0" applyBorder="0" applyProtection="0">
      <alignment/>
    </xf>
    <xf numFmtId="164" fontId="0" fillId="0" borderId="0" applyBorder="0" applyProtection="0">
      <alignment/>
    </xf>
    <xf numFmtId="164" fontId="14" fillId="0" borderId="0">
      <alignment/>
      <protection hidden="1"/>
    </xf>
    <xf numFmtId="164" fontId="0" fillId="0" borderId="0" applyBorder="0" applyProtection="0">
      <alignment/>
    </xf>
    <xf numFmtId="164" fontId="14" fillId="0" borderId="0">
      <alignment/>
      <protection hidden="1"/>
    </xf>
    <xf numFmtId="166" fontId="0" fillId="0" borderId="0" applyBorder="0" applyProtection="0">
      <alignment/>
    </xf>
    <xf numFmtId="167" fontId="0" fillId="0" borderId="0" applyBorder="0" applyProtection="0">
      <alignment/>
    </xf>
    <xf numFmtId="164" fontId="3" fillId="0" borderId="0" applyBorder="0" applyProtection="0">
      <alignment/>
    </xf>
    <xf numFmtId="164" fontId="3" fillId="0" borderId="0">
      <alignment/>
      <protection hidden="1"/>
    </xf>
  </cellStyleXfs>
  <cellXfs count="83">
    <xf numFmtId="164" fontId="0" fillId="0" borderId="0" xfId="0" applyAlignment="1" applyProtection="1">
      <alignment/>
      <protection hidden="1"/>
    </xf>
    <xf numFmtId="168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 horizontal="center" vertical="top"/>
      <protection hidden="1"/>
    </xf>
    <xf numFmtId="169" fontId="0" fillId="0" borderId="0" xfId="0" applyAlignment="1" applyProtection="1">
      <alignment wrapText="1"/>
      <protection hidden="1"/>
    </xf>
    <xf numFmtId="170" fontId="0" fillId="0" borderId="0" xfId="0" applyAlignment="1" applyProtection="1">
      <alignment vertical="top"/>
      <protection hidden="1"/>
    </xf>
    <xf numFmtId="171" fontId="0" fillId="0" borderId="0" xfId="0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0" fillId="0" borderId="0" xfId="0" applyBorder="1" applyAlignment="1" applyProtection="1">
      <alignment vertical="top"/>
      <protection hidden="1"/>
    </xf>
    <xf numFmtId="164" fontId="15" fillId="0" borderId="0" xfId="0" applyFont="1" applyBorder="1" applyAlignment="1" applyProtection="1">
      <alignment vertical="top"/>
      <protection hidden="1"/>
    </xf>
    <xf numFmtId="172" fontId="15" fillId="0" borderId="0" xfId="0" applyFont="1" applyBorder="1" applyAlignment="1" applyProtection="1">
      <alignment vertical="top"/>
      <protection hidden="1"/>
    </xf>
    <xf numFmtId="164" fontId="15" fillId="0" borderId="0" xfId="0" applyFont="1" applyAlignment="1" applyProtection="1">
      <alignment vertical="top"/>
      <protection hidden="1"/>
    </xf>
    <xf numFmtId="164" fontId="15" fillId="0" borderId="3" xfId="0" applyFont="1" applyBorder="1" applyAlignment="1" applyProtection="1">
      <alignment vertical="top"/>
      <protection hidden="1"/>
    </xf>
    <xf numFmtId="172" fontId="3" fillId="0" borderId="0" xfId="0" applyFont="1" applyAlignment="1" applyProtection="1">
      <alignment vertical="top"/>
      <protection hidden="1"/>
    </xf>
    <xf numFmtId="172" fontId="0" fillId="0" borderId="0" xfId="0" applyAlignment="1" applyProtection="1">
      <alignment vertical="top"/>
      <protection hidden="1"/>
    </xf>
    <xf numFmtId="168" fontId="0" fillId="0" borderId="0" xfId="0" applyAlignment="1" applyProtection="1">
      <alignment/>
      <protection hidden="1"/>
    </xf>
    <xf numFmtId="168" fontId="0" fillId="0" borderId="0" xfId="0" applyAlignment="1" applyProtection="1">
      <alignment horizontal="center"/>
      <protection hidden="1"/>
    </xf>
    <xf numFmtId="170" fontId="0" fillId="0" borderId="0" xfId="0" applyAlignment="1" applyProtection="1">
      <alignment/>
      <protection hidden="1"/>
    </xf>
    <xf numFmtId="171" fontId="0" fillId="0" borderId="0" xfId="0" applyAlignment="1" applyProtection="1">
      <alignment/>
      <protection hidden="1"/>
    </xf>
    <xf numFmtId="164" fontId="0" fillId="0" borderId="0" xfId="0" applyBorder="1" applyAlignment="1" applyProtection="1">
      <alignment/>
      <protection hidden="1"/>
    </xf>
    <xf numFmtId="164" fontId="15" fillId="0" borderId="0" xfId="0" applyFont="1" applyBorder="1" applyAlignment="1" applyProtection="1">
      <alignment/>
      <protection hidden="1"/>
    </xf>
    <xf numFmtId="172" fontId="15" fillId="0" borderId="0" xfId="0" applyFont="1" applyBorder="1" applyAlignment="1" applyProtection="1">
      <alignment/>
      <protection hidden="1"/>
    </xf>
    <xf numFmtId="172" fontId="3" fillId="0" borderId="0" xfId="0" applyFont="1" applyAlignment="1" applyProtection="1">
      <alignment/>
      <protection hidden="1"/>
    </xf>
    <xf numFmtId="172" fontId="0" fillId="0" borderId="0" xfId="0" applyAlignment="1" applyProtection="1">
      <alignment/>
      <protection hidden="1"/>
    </xf>
    <xf numFmtId="169" fontId="16" fillId="0" borderId="0" xfId="0" applyFont="1" applyBorder="1" applyAlignment="1" applyProtection="1">
      <alignment horizontal="center" wrapText="1"/>
      <protection hidden="1"/>
    </xf>
    <xf numFmtId="169" fontId="16" fillId="0" borderId="0" xfId="0" applyFont="1" applyAlignment="1" applyProtection="1">
      <alignment horizontal="center" wrapText="1"/>
      <protection hidden="1"/>
    </xf>
    <xf numFmtId="164" fontId="17" fillId="0" borderId="0" xfId="0" applyFont="1" applyBorder="1" applyAlignment="1" applyProtection="1">
      <alignment horizontal="center" vertical="distributed" wrapText="1"/>
      <protection hidden="1"/>
    </xf>
    <xf numFmtId="169" fontId="17" fillId="0" borderId="0" xfId="0" applyFont="1" applyAlignment="1" applyProtection="1">
      <alignment horizontal="center" wrapText="1"/>
      <protection hidden="1"/>
    </xf>
    <xf numFmtId="168" fontId="0" fillId="0" borderId="0" xfId="0" applyFont="1" applyBorder="1" applyAlignment="1" applyProtection="1">
      <alignment horizontal="center" wrapText="1"/>
      <protection hidden="1"/>
    </xf>
    <xf numFmtId="164" fontId="18" fillId="0" borderId="0" xfId="0" applyFont="1" applyBorder="1" applyAlignment="1" applyProtection="1">
      <alignment horizontal="center" vertical="top"/>
      <protection hidden="1"/>
    </xf>
    <xf numFmtId="164" fontId="19" fillId="0" borderId="0" xfId="0" applyFont="1" applyBorder="1" applyAlignment="1" applyProtection="1">
      <alignment horizontal="center" vertical="top"/>
      <protection hidden="1"/>
    </xf>
    <xf numFmtId="164" fontId="20" fillId="0" borderId="0" xfId="0" applyFont="1" applyBorder="1" applyAlignment="1" applyProtection="1">
      <alignment horizontal="center" vertical="top"/>
      <protection hidden="1"/>
    </xf>
    <xf numFmtId="164" fontId="20" fillId="0" borderId="0" xfId="0" applyFont="1" applyAlignment="1" applyProtection="1">
      <alignment horizontal="center" vertical="top"/>
      <protection hidden="1"/>
    </xf>
    <xf numFmtId="164" fontId="18" fillId="0" borderId="0" xfId="0" applyFont="1" applyBorder="1" applyAlignment="1" applyProtection="1">
      <alignment vertical="top"/>
      <protection hidden="1"/>
    </xf>
    <xf numFmtId="164" fontId="19" fillId="0" borderId="0" xfId="0" applyFont="1" applyBorder="1" applyAlignment="1" applyProtection="1">
      <alignment vertical="top"/>
      <protection hidden="1"/>
    </xf>
    <xf numFmtId="172" fontId="19" fillId="0" borderId="0" xfId="0" applyFont="1" applyBorder="1" applyAlignment="1" applyProtection="1">
      <alignment vertical="top"/>
      <protection hidden="1"/>
    </xf>
    <xf numFmtId="169" fontId="21" fillId="0" borderId="4" xfId="0" applyFont="1" applyBorder="1" applyAlignment="1" applyProtection="1">
      <alignment horizontal="center" vertical="top"/>
      <protection hidden="1"/>
    </xf>
    <xf numFmtId="169" fontId="21" fillId="0" borderId="4" xfId="0" applyFont="1" applyBorder="1" applyAlignment="1" applyProtection="1">
      <alignment horizontal="center" vertical="top" wrapText="1"/>
      <protection hidden="1"/>
    </xf>
    <xf numFmtId="169" fontId="21" fillId="0" borderId="4" xfId="0" applyFont="1" applyBorder="1" applyAlignment="1" applyProtection="1">
      <alignment horizontal="justify" wrapText="1"/>
      <protection hidden="1"/>
    </xf>
    <xf numFmtId="169" fontId="21" fillId="0" borderId="4" xfId="18" applyFont="1" applyBorder="1" applyAlignment="1" applyProtection="1">
      <alignment horizontal="center" vertical="top" wrapText="1"/>
      <protection hidden="1"/>
    </xf>
    <xf numFmtId="166" fontId="22" fillId="0" borderId="4" xfId="18" applyFont="1" applyBorder="1" applyAlignment="1" applyProtection="1">
      <alignment horizontal="center" vertical="top" wrapText="1"/>
      <protection hidden="1"/>
    </xf>
    <xf numFmtId="166" fontId="21" fillId="0" borderId="4" xfId="18" applyFont="1" applyBorder="1" applyAlignment="1" applyProtection="1">
      <alignment horizontal="center" vertical="top" wrapText="1"/>
      <protection hidden="1"/>
    </xf>
    <xf numFmtId="164" fontId="0" fillId="0" borderId="4" xfId="0" applyBorder="1" applyAlignment="1" applyProtection="1">
      <alignment vertical="top"/>
      <protection hidden="1"/>
    </xf>
    <xf numFmtId="164" fontId="18" fillId="0" borderId="4" xfId="0" applyFont="1" applyBorder="1" applyAlignment="1" applyProtection="1">
      <alignment horizontal="center" vertical="distributed" wrapText="1"/>
      <protection hidden="1"/>
    </xf>
    <xf numFmtId="172" fontId="19" fillId="0" borderId="0" xfId="0" applyFont="1" applyBorder="1" applyAlignment="1" applyProtection="1">
      <alignment horizontal="justify" vertical="top"/>
      <protection hidden="1"/>
    </xf>
    <xf numFmtId="172" fontId="20" fillId="0" borderId="4" xfId="0" applyFont="1" applyBorder="1" applyAlignment="1" applyProtection="1">
      <alignment horizontal="center" vertical="top"/>
      <protection hidden="1"/>
    </xf>
    <xf numFmtId="172" fontId="0" fillId="0" borderId="4" xfId="0" applyBorder="1" applyAlignment="1" applyProtection="1">
      <alignment vertical="top"/>
      <protection hidden="1"/>
    </xf>
    <xf numFmtId="169" fontId="21" fillId="0" borderId="0" xfId="0" applyFont="1" applyBorder="1" applyAlignment="1" applyProtection="1">
      <alignment horizontal="center" vertical="top"/>
      <protection hidden="1"/>
    </xf>
    <xf numFmtId="169" fontId="21" fillId="0" borderId="0" xfId="0" applyFont="1" applyBorder="1" applyAlignment="1" applyProtection="1">
      <alignment horizontal="left" vertical="top" wrapText="1"/>
      <protection hidden="1"/>
    </xf>
    <xf numFmtId="166" fontId="18" fillId="0" borderId="0" xfId="0" applyFont="1" applyAlignment="1" applyProtection="1">
      <alignment vertical="top"/>
      <protection hidden="1"/>
    </xf>
    <xf numFmtId="172" fontId="20" fillId="0" borderId="0" xfId="0" applyFont="1" applyAlignment="1" applyProtection="1">
      <alignment vertical="top"/>
      <protection hidden="1"/>
    </xf>
    <xf numFmtId="168" fontId="0" fillId="0" borderId="0" xfId="0" applyFont="1" applyAlignment="1" applyProtection="1">
      <alignment vertical="top"/>
      <protection hidden="1"/>
    </xf>
    <xf numFmtId="173" fontId="0" fillId="0" borderId="0" xfId="0" applyFont="1" applyAlignment="1" applyProtection="1">
      <alignment horizontal="center" vertical="top"/>
      <protection hidden="1"/>
    </xf>
    <xf numFmtId="169" fontId="0" fillId="0" borderId="0" xfId="0" applyFont="1" applyAlignment="1" applyProtection="1">
      <alignment horizontal="justify" vertical="top"/>
      <protection hidden="1"/>
    </xf>
    <xf numFmtId="168" fontId="0" fillId="0" borderId="0" xfId="0" applyFont="1" applyAlignment="1" applyProtection="1">
      <alignment horizontal="center" vertical="top"/>
      <protection hidden="1"/>
    </xf>
    <xf numFmtId="172" fontId="0" fillId="0" borderId="0" xfId="0" applyFont="1" applyAlignment="1" applyProtection="1">
      <alignment vertical="top"/>
      <protection hidden="1"/>
    </xf>
    <xf numFmtId="164" fontId="0" fillId="0" borderId="0" xfId="0" applyFont="1" applyBorder="1" applyAlignment="1" applyProtection="1">
      <alignment horizontal="justify" vertical="top"/>
      <protection hidden="1"/>
    </xf>
    <xf numFmtId="173" fontId="15" fillId="0" borderId="0" xfId="0" applyFont="1" applyBorder="1" applyAlignment="1" applyProtection="1">
      <alignment vertical="top"/>
      <protection hidden="1"/>
    </xf>
    <xf numFmtId="164" fontId="15" fillId="0" borderId="0" xfId="0" applyFont="1" applyBorder="1" applyAlignment="1" applyProtection="1">
      <alignment horizontal="justify" vertical="top"/>
      <protection hidden="1"/>
    </xf>
    <xf numFmtId="172" fontId="3" fillId="0" borderId="0" xfId="0" applyFont="1" applyAlignment="1" applyProtection="1">
      <alignment horizontal="justify" vertical="top"/>
      <protection hidden="1"/>
    </xf>
    <xf numFmtId="173" fontId="0" fillId="0" borderId="0" xfId="0" applyBorder="1" applyAlignment="1" applyProtection="1">
      <alignment vertical="top"/>
      <protection hidden="1"/>
    </xf>
    <xf numFmtId="168" fontId="0" fillId="0" borderId="4" xfId="0" applyBorder="1" applyAlignment="1" applyProtection="1">
      <alignment vertical="top"/>
      <protection hidden="1"/>
    </xf>
    <xf numFmtId="168" fontId="0" fillId="0" borderId="4" xfId="0" applyBorder="1" applyAlignment="1" applyProtection="1">
      <alignment horizontal="center" vertical="top"/>
      <protection hidden="1"/>
    </xf>
    <xf numFmtId="169" fontId="0" fillId="0" borderId="4" xfId="0" applyBorder="1" applyAlignment="1" applyProtection="1">
      <alignment wrapText="1"/>
      <protection hidden="1"/>
    </xf>
    <xf numFmtId="170" fontId="0" fillId="0" borderId="4" xfId="0" applyBorder="1" applyAlignment="1" applyProtection="1">
      <alignment vertical="top"/>
      <protection hidden="1"/>
    </xf>
    <xf numFmtId="171" fontId="0" fillId="0" borderId="4" xfId="0" applyBorder="1" applyAlignment="1" applyProtection="1">
      <alignment vertical="top"/>
      <protection hidden="1"/>
    </xf>
    <xf numFmtId="172" fontId="3" fillId="0" borderId="5" xfId="0" applyFont="1" applyBorder="1" applyAlignment="1" applyProtection="1">
      <alignment vertical="top"/>
      <protection hidden="1"/>
    </xf>
    <xf numFmtId="164" fontId="0" fillId="0" borderId="5" xfId="0" applyBorder="1" applyAlignment="1" applyProtection="1">
      <alignment vertical="top"/>
      <protection hidden="1"/>
    </xf>
    <xf numFmtId="172" fontId="0" fillId="0" borderId="5" xfId="0" applyBorder="1" applyAlignment="1" applyProtection="1">
      <alignment vertical="top"/>
      <protection hidden="1"/>
    </xf>
    <xf numFmtId="173" fontId="0" fillId="0" borderId="0" xfId="0" applyFont="1" applyAlignment="1" applyProtection="1">
      <alignment horizontal="center" vertical="top"/>
      <protection hidden="1"/>
    </xf>
    <xf numFmtId="164" fontId="0" fillId="0" borderId="0" xfId="0" applyFont="1" applyBorder="1" applyAlignment="1" applyProtection="1">
      <alignment horizontal="center" vertical="top"/>
      <protection hidden="1"/>
    </xf>
    <xf numFmtId="168" fontId="0" fillId="0" borderId="5" xfId="0" applyBorder="1" applyAlignment="1" applyProtection="1">
      <alignment vertical="top"/>
      <protection hidden="1"/>
    </xf>
    <xf numFmtId="168" fontId="0" fillId="0" borderId="5" xfId="0" applyBorder="1" applyAlignment="1" applyProtection="1">
      <alignment horizontal="center" vertical="top"/>
      <protection hidden="1"/>
    </xf>
    <xf numFmtId="169" fontId="0" fillId="0" borderId="5" xfId="0" applyBorder="1" applyAlignment="1" applyProtection="1">
      <alignment wrapText="1"/>
      <protection hidden="1"/>
    </xf>
    <xf numFmtId="170" fontId="0" fillId="0" borderId="5" xfId="0" applyBorder="1" applyAlignment="1" applyProtection="1">
      <alignment vertical="top"/>
      <protection hidden="1"/>
    </xf>
    <xf numFmtId="171" fontId="0" fillId="0" borderId="5" xfId="0" applyBorder="1" applyAlignment="1" applyProtection="1">
      <alignment vertical="top"/>
      <protection hidden="1"/>
    </xf>
    <xf numFmtId="170" fontId="0" fillId="0" borderId="0" xfId="0" applyFont="1" applyBorder="1" applyAlignment="1" applyProtection="1">
      <alignment horizontal="center" vertical="top"/>
      <protection hidden="1"/>
    </xf>
    <xf numFmtId="166" fontId="0" fillId="0" borderId="0" xfId="0" applyFont="1" applyAlignment="1" applyProtection="1">
      <alignment vertical="top"/>
      <protection hidden="1"/>
    </xf>
    <xf numFmtId="170" fontId="18" fillId="0" borderId="0" xfId="0" applyFont="1" applyAlignment="1" applyProtection="1">
      <alignment horizontal="center" vertical="top"/>
      <protection hidden="1"/>
    </xf>
    <xf numFmtId="174" fontId="18" fillId="0" borderId="0" xfId="0" applyFont="1" applyAlignment="1" applyProtection="1">
      <alignment vertical="top"/>
      <protection hidden="1"/>
    </xf>
    <xf numFmtId="170" fontId="18" fillId="0" borderId="0" xfId="0" applyFont="1" applyBorder="1" applyAlignment="1" applyProtection="1">
      <alignment horizontal="right" vertical="top"/>
      <protection hidden="1"/>
    </xf>
    <xf numFmtId="172" fontId="18" fillId="0" borderId="0" xfId="0" applyFont="1" applyAlignment="1" applyProtection="1">
      <alignment vertical="top"/>
      <protection hidden="1"/>
    </xf>
    <xf numFmtId="172" fontId="0" fillId="0" borderId="0" xfId="0" applyBorder="1" applyAlignment="1" applyProtection="1">
      <alignment horizontal="center" vertical="top"/>
      <protection hidden="1"/>
    </xf>
    <xf numFmtId="172" fontId="0" fillId="0" borderId="0" xfId="0" applyBorder="1" applyAlignment="1" applyProtection="1">
      <alignment vertical="top"/>
      <protection hidden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34"/>
    <cellStyle name="Accent 1 2" xfId="35"/>
    <cellStyle name="Accent 2 1" xfId="36"/>
    <cellStyle name="Accent 2 2" xfId="37"/>
    <cellStyle name="Accent 3 1" xfId="38"/>
    <cellStyle name="Accent 3 2" xfId="39"/>
    <cellStyle name="Accent 4" xfId="40"/>
    <cellStyle name="Accent 5" xfId="41"/>
    <cellStyle name="Bad 1" xfId="42"/>
    <cellStyle name="Bad 2" xfId="43"/>
    <cellStyle name="Error 1" xfId="44"/>
    <cellStyle name="Error 2" xfId="45"/>
    <cellStyle name="Footnote 1" xfId="46"/>
    <cellStyle name="Footnote 2" xfId="47"/>
    <cellStyle name="Good 1" xfId="48"/>
    <cellStyle name="Good 2" xfId="49"/>
    <cellStyle name="Heading (user) 1" xfId="50"/>
    <cellStyle name="Heading 1 1" xfId="51"/>
    <cellStyle name="Heading 1 2" xfId="52"/>
    <cellStyle name="Heading 2 1" xfId="53"/>
    <cellStyle name="Heading 2 2" xfId="54"/>
    <cellStyle name="Heading 3" xfId="55"/>
    <cellStyle name="Neutral 1" xfId="56"/>
    <cellStyle name="Neutral 2" xfId="57"/>
    <cellStyle name="Normal 10" xfId="58"/>
    <cellStyle name="Normal 11" xfId="59"/>
    <cellStyle name="Normal 12" xfId="60"/>
    <cellStyle name="Normal 2" xfId="61"/>
    <cellStyle name="Normal 3" xfId="62"/>
    <cellStyle name="Normal 4" xfId="63"/>
    <cellStyle name="Normal 5" xfId="64"/>
    <cellStyle name="Normal 5 2" xfId="65"/>
    <cellStyle name="Normal 5 3" xfId="66"/>
    <cellStyle name="Normal 6" xfId="67"/>
    <cellStyle name="Normal 7" xfId="68"/>
    <cellStyle name="Normal 8" xfId="69"/>
    <cellStyle name="Normal 9" xfId="70"/>
    <cellStyle name="Nota 2" xfId="71"/>
    <cellStyle name="Note 1" xfId="72"/>
    <cellStyle name="Note 2" xfId="73"/>
    <cellStyle name="Porcentagem 2" xfId="74"/>
    <cellStyle name="Status 1" xfId="75"/>
    <cellStyle name="Status 2" xfId="76"/>
    <cellStyle name="Text 1" xfId="77"/>
    <cellStyle name="Text 2" xfId="78"/>
    <cellStyle name="Vírgula 2" xfId="79"/>
    <cellStyle name="Vírgula 3" xfId="80"/>
    <cellStyle name="Warning 1" xfId="81"/>
    <cellStyle name="Warning 2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866775</xdr:colOff>
      <xdr:row>5</xdr:row>
      <xdr:rowOff>133350</xdr:rowOff>
    </xdr:to>
    <xdr:pic>
      <xdr:nvPicPr>
        <xdr:cNvPr id="0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23850"/>
          <a:ext cx="866775" cy="904875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AH80"/>
  <sheetViews>
    <sheetView tabSelected="1" view="pageBreakPreview" zoomScale="70" zoomScaleSheetLayoutView="70" zoomScalePageLayoutView="70" workbookViewId="0" topLeftCell="A63">
      <selection activeCell="F72" sqref="F72"/>
    </sheetView>
  </sheetViews>
  <sheetFormatPr defaultColWidth="9.140625" defaultRowHeight="12.75"/>
  <cols>
    <col min="1" max="1" width="6.8515625" style="1" customWidth="1"/>
    <col min="2" max="2" width="14.28125" style="2" customWidth="1"/>
    <col min="3" max="3" width="63.421875" style="3" customWidth="1"/>
    <col min="4" max="4" width="8.00390625" style="2" customWidth="1"/>
    <col min="5" max="5" width="14.28125" style="4" customWidth="1"/>
    <col min="6" max="6" width="10.00390625" style="5" customWidth="1"/>
    <col min="7" max="7" width="16.00390625" style="5" customWidth="1"/>
    <col min="8" max="8" width="7.7109375" style="6" hidden="1" customWidth="1"/>
    <col min="9" max="9" width="8.00390625" style="6" customWidth="1"/>
    <col min="10" max="10" width="9.140625" style="6" customWidth="1"/>
    <col min="11" max="11" width="5.28125" style="6" customWidth="1"/>
    <col min="12" max="12" width="4.8515625" style="6" customWidth="1"/>
    <col min="13" max="13" width="5.00390625" style="6" customWidth="1"/>
    <col min="14" max="14" width="9.140625" style="6" customWidth="1"/>
    <col min="15" max="15" width="10.140625" style="6" customWidth="1"/>
    <col min="16" max="16" width="9.140625" style="6" customWidth="1"/>
    <col min="17" max="17" width="5.28125" style="7" customWidth="1"/>
    <col min="18" max="18" width="5.140625" style="7" customWidth="1"/>
    <col min="19" max="19" width="3.8515625" style="7" customWidth="1"/>
    <col min="20" max="20" width="5.28125" style="7" customWidth="1"/>
    <col min="21" max="21" width="9.140625" style="8" customWidth="1"/>
    <col min="22" max="22" width="13.00390625" style="9" customWidth="1"/>
    <col min="23" max="23" width="9.140625" style="8" customWidth="1"/>
    <col min="24" max="24" width="9.140625" style="10" customWidth="1"/>
    <col min="25" max="25" width="5.8515625" style="10" customWidth="1"/>
    <col min="26" max="26" width="5.28125" style="10" customWidth="1"/>
    <col min="27" max="27" width="9.140625" style="10" customWidth="1"/>
    <col min="28" max="28" width="4.8515625" style="10" customWidth="1"/>
    <col min="29" max="29" width="5.140625" style="11" customWidth="1"/>
    <col min="30" max="30" width="9.00390625" style="12" customWidth="1"/>
    <col min="31" max="31" width="16.7109375" style="12" customWidth="1"/>
    <col min="32" max="32" width="30.57421875" style="12" customWidth="1"/>
    <col min="33" max="33" width="9.140625" style="7" customWidth="1"/>
    <col min="34" max="34" width="10.140625" style="13" customWidth="1"/>
    <col min="35" max="1025" width="9.140625" style="6" customWidth="1"/>
  </cols>
  <sheetData>
    <row r="1" spans="14:29" ht="12.75">
      <c r="N1" s="7"/>
      <c r="O1" s="7"/>
      <c r="P1" s="7"/>
      <c r="X1" s="8"/>
      <c r="Y1" s="8"/>
      <c r="Z1" s="8"/>
      <c r="AA1" s="8"/>
      <c r="AB1" s="8"/>
      <c r="AC1" s="8"/>
    </row>
    <row r="2" spans="1:34" ht="12.75">
      <c r="A2" s="14"/>
      <c r="B2" s="15"/>
      <c r="D2" s="15"/>
      <c r="E2" s="16"/>
      <c r="G2" s="17"/>
      <c r="N2" s="18"/>
      <c r="O2" s="18"/>
      <c r="P2" s="18"/>
      <c r="Q2" s="18"/>
      <c r="R2" s="18"/>
      <c r="S2" s="18"/>
      <c r="T2" s="18"/>
      <c r="U2" s="19"/>
      <c r="V2" s="20"/>
      <c r="W2" s="19"/>
      <c r="X2" s="19"/>
      <c r="Y2" s="19"/>
      <c r="Z2" s="19"/>
      <c r="AA2" s="19"/>
      <c r="AB2" s="19"/>
      <c r="AC2" s="19"/>
      <c r="AD2" s="21"/>
      <c r="AE2" s="21"/>
      <c r="AF2" s="21"/>
      <c r="AG2" s="18"/>
      <c r="AH2" s="22"/>
    </row>
    <row r="3" spans="1:34" ht="20.25" customHeight="1">
      <c r="A3" s="14"/>
      <c r="B3" s="15"/>
      <c r="C3" s="23" t="s">
        <v>0</v>
      </c>
      <c r="D3" s="23"/>
      <c r="E3" s="23"/>
      <c r="F3" s="23"/>
      <c r="G3" s="23"/>
      <c r="N3" s="18"/>
      <c r="O3" s="18"/>
      <c r="P3" s="18"/>
      <c r="Q3" s="18"/>
      <c r="R3" s="18"/>
      <c r="S3" s="18"/>
      <c r="T3" s="18"/>
      <c r="U3" s="19"/>
      <c r="V3" s="20"/>
      <c r="W3" s="19"/>
      <c r="X3" s="19"/>
      <c r="Y3" s="19"/>
      <c r="Z3" s="19"/>
      <c r="AA3" s="19"/>
      <c r="AB3" s="19"/>
      <c r="AC3" s="19"/>
      <c r="AD3" s="21"/>
      <c r="AE3" s="21"/>
      <c r="AF3" s="21"/>
      <c r="AG3" s="18"/>
      <c r="AH3" s="22"/>
    </row>
    <row r="4" spans="1:34" ht="20.25" customHeight="1">
      <c r="A4" s="14"/>
      <c r="B4" s="15"/>
      <c r="C4" s="23" t="s">
        <v>1</v>
      </c>
      <c r="D4" s="23"/>
      <c r="E4" s="23"/>
      <c r="F4" s="23"/>
      <c r="G4" s="23"/>
      <c r="N4" s="18"/>
      <c r="O4" s="18"/>
      <c r="P4" s="18"/>
      <c r="Q4" s="18"/>
      <c r="R4" s="18"/>
      <c r="S4" s="18"/>
      <c r="T4" s="18"/>
      <c r="U4" s="19"/>
      <c r="V4" s="20"/>
      <c r="W4" s="19"/>
      <c r="X4" s="19"/>
      <c r="Y4" s="19"/>
      <c r="Z4" s="19"/>
      <c r="AA4" s="19"/>
      <c r="AB4" s="19"/>
      <c r="AC4" s="19"/>
      <c r="AD4" s="21"/>
      <c r="AE4" s="21"/>
      <c r="AF4" s="21"/>
      <c r="AG4" s="18"/>
      <c r="AH4" s="22"/>
    </row>
    <row r="5" spans="1:34" ht="20.25" customHeight="1">
      <c r="A5" s="14"/>
      <c r="B5" s="15"/>
      <c r="C5" s="24"/>
      <c r="D5" s="24"/>
      <c r="E5" s="24"/>
      <c r="F5" s="24"/>
      <c r="G5" s="24"/>
      <c r="N5" s="18"/>
      <c r="O5" s="18"/>
      <c r="P5" s="18"/>
      <c r="Q5" s="18"/>
      <c r="R5" s="18"/>
      <c r="S5" s="18"/>
      <c r="T5" s="18"/>
      <c r="U5" s="19"/>
      <c r="V5" s="20"/>
      <c r="W5" s="19"/>
      <c r="X5" s="19"/>
      <c r="Y5" s="19"/>
      <c r="Z5" s="19"/>
      <c r="AA5" s="19"/>
      <c r="AB5" s="19"/>
      <c r="AC5" s="19"/>
      <c r="AD5" s="21"/>
      <c r="AE5" s="21"/>
      <c r="AF5" s="21"/>
      <c r="AG5" s="18"/>
      <c r="AH5" s="22"/>
    </row>
    <row r="6" spans="1:34" ht="12.75">
      <c r="A6" s="14"/>
      <c r="B6" s="15"/>
      <c r="D6" s="15"/>
      <c r="E6" s="16"/>
      <c r="G6" s="17"/>
      <c r="N6" s="18"/>
      <c r="O6" s="18"/>
      <c r="P6" s="18"/>
      <c r="Q6" s="18"/>
      <c r="R6" s="18"/>
      <c r="S6" s="18"/>
      <c r="T6" s="18"/>
      <c r="U6" s="19"/>
      <c r="V6" s="20"/>
      <c r="W6" s="19"/>
      <c r="X6" s="19"/>
      <c r="Y6" s="19"/>
      <c r="Z6" s="19"/>
      <c r="AA6" s="19"/>
      <c r="AB6" s="19"/>
      <c r="AC6" s="19"/>
      <c r="AD6" s="21"/>
      <c r="AE6" s="21"/>
      <c r="AF6" s="21"/>
      <c r="AG6" s="18"/>
      <c r="AH6" s="22"/>
    </row>
    <row r="7" spans="1:34" ht="53.25" customHeight="1">
      <c r="A7" s="25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8"/>
      <c r="O7" s="18"/>
      <c r="P7" s="18"/>
      <c r="Q7" s="18"/>
      <c r="R7" s="18"/>
      <c r="S7" s="18"/>
      <c r="T7" s="18"/>
      <c r="U7" s="19"/>
      <c r="V7" s="20"/>
      <c r="W7" s="19"/>
      <c r="X7" s="19"/>
      <c r="Y7" s="19"/>
      <c r="Z7" s="19"/>
      <c r="AA7" s="19"/>
      <c r="AB7" s="19"/>
      <c r="AC7" s="19"/>
      <c r="AD7" s="21"/>
      <c r="AE7" s="21"/>
      <c r="AF7" s="21"/>
      <c r="AG7" s="18"/>
      <c r="AH7" s="22"/>
    </row>
    <row r="8" spans="1:34" ht="6.75" customHeight="1">
      <c r="A8" s="26"/>
      <c r="B8" s="26"/>
      <c r="C8" s="26"/>
      <c r="D8" s="26"/>
      <c r="E8" s="26"/>
      <c r="F8" s="26"/>
      <c r="G8" s="26"/>
      <c r="N8" s="18"/>
      <c r="O8" s="18"/>
      <c r="P8" s="18"/>
      <c r="Q8" s="18"/>
      <c r="R8" s="18"/>
      <c r="S8" s="18"/>
      <c r="T8" s="18"/>
      <c r="U8" s="19"/>
      <c r="V8" s="20"/>
      <c r="W8" s="19"/>
      <c r="X8" s="19"/>
      <c r="Y8" s="19"/>
      <c r="Z8" s="19"/>
      <c r="AA8" s="19"/>
      <c r="AB8" s="19"/>
      <c r="AC8" s="19"/>
      <c r="AD8" s="21"/>
      <c r="AE8" s="21"/>
      <c r="AF8" s="21"/>
      <c r="AG8" s="18"/>
      <c r="AH8" s="22"/>
    </row>
    <row r="9" spans="1:34" ht="13.5" customHeight="1">
      <c r="A9" s="27" t="s">
        <v>3</v>
      </c>
      <c r="B9" s="27"/>
      <c r="C9" s="27"/>
      <c r="D9" s="27"/>
      <c r="E9" s="27"/>
      <c r="F9" s="27"/>
      <c r="G9" s="27"/>
      <c r="N9" s="28"/>
      <c r="O9" s="28"/>
      <c r="P9" s="28"/>
      <c r="Q9" s="28"/>
      <c r="R9" s="28"/>
      <c r="S9" s="28"/>
      <c r="T9" s="28"/>
      <c r="U9" s="29"/>
      <c r="V9" s="29"/>
      <c r="W9" s="29"/>
      <c r="X9" s="29"/>
      <c r="Y9" s="29"/>
      <c r="Z9" s="29"/>
      <c r="AA9" s="29"/>
      <c r="AB9" s="29"/>
      <c r="AC9" s="29"/>
      <c r="AD9" s="30"/>
      <c r="AE9" s="30"/>
      <c r="AF9" s="31"/>
      <c r="AG9" s="28"/>
      <c r="AH9" s="28"/>
    </row>
    <row r="10" spans="14:32" ht="4.5" customHeight="1">
      <c r="N10" s="32"/>
      <c r="O10" s="32"/>
      <c r="P10" s="32"/>
      <c r="Q10" s="32"/>
      <c r="R10" s="32"/>
      <c r="S10" s="32"/>
      <c r="T10" s="32"/>
      <c r="U10" s="33"/>
      <c r="V10" s="34"/>
      <c r="W10" s="33"/>
      <c r="X10" s="33"/>
      <c r="Y10" s="33"/>
      <c r="Z10" s="33"/>
      <c r="AA10" s="33"/>
      <c r="AB10" s="33"/>
      <c r="AC10" s="33"/>
      <c r="AD10" s="30"/>
      <c r="AE10" s="30"/>
      <c r="AF10" s="31"/>
    </row>
    <row r="11" spans="1:34" s="41" customFormat="1" ht="12.75" customHeight="1">
      <c r="A11" s="35" t="s">
        <v>4</v>
      </c>
      <c r="B11" s="36" t="s">
        <v>5</v>
      </c>
      <c r="C11" s="37" t="s">
        <v>6</v>
      </c>
      <c r="D11" s="38" t="s">
        <v>7</v>
      </c>
      <c r="E11" s="39" t="s">
        <v>8</v>
      </c>
      <c r="F11" s="40" t="s">
        <v>9</v>
      </c>
      <c r="G11" s="40" t="s">
        <v>10</v>
      </c>
      <c r="I11" s="42" t="s">
        <v>11</v>
      </c>
      <c r="J11" s="42"/>
      <c r="K11" s="42"/>
      <c r="L11" s="42"/>
      <c r="M11" s="42"/>
      <c r="N11" s="28"/>
      <c r="O11" s="28"/>
      <c r="P11" s="28"/>
      <c r="Q11" s="28"/>
      <c r="R11" s="28"/>
      <c r="S11" s="28"/>
      <c r="T11" s="28"/>
      <c r="U11" s="29"/>
      <c r="V11" s="43"/>
      <c r="W11" s="29"/>
      <c r="X11" s="29"/>
      <c r="Y11" s="29"/>
      <c r="Z11" s="29"/>
      <c r="AA11" s="29"/>
      <c r="AB11" s="29"/>
      <c r="AC11" s="29"/>
      <c r="AD11" s="44"/>
      <c r="AE11" s="44"/>
      <c r="AF11" s="44"/>
      <c r="AH11" s="45"/>
    </row>
    <row r="12" spans="1:33" ht="12.75" customHeight="1">
      <c r="A12" s="46" t="s">
        <v>12</v>
      </c>
      <c r="B12" s="47" t="s">
        <v>13</v>
      </c>
      <c r="C12" s="47"/>
      <c r="D12" s="47"/>
      <c r="E12" s="47"/>
      <c r="F12" s="47"/>
      <c r="G12" s="48">
        <f>ROUND(SUM(G13:G24),2)</f>
        <v>51711.05</v>
      </c>
      <c r="N12" s="7"/>
      <c r="O12" s="7"/>
      <c r="P12" s="7"/>
      <c r="V12" s="34"/>
      <c r="X12" s="8"/>
      <c r="Y12" s="8"/>
      <c r="Z12" s="8"/>
      <c r="AA12" s="8"/>
      <c r="AB12" s="8"/>
      <c r="AC12" s="8"/>
      <c r="AE12" s="49"/>
      <c r="AF12" s="49"/>
      <c r="AG12" s="28"/>
    </row>
    <row r="13" spans="1:33" ht="51">
      <c r="A13" s="50" t="s">
        <v>14</v>
      </c>
      <c r="B13" s="51" t="s">
        <v>15</v>
      </c>
      <c r="C13" s="52" t="s">
        <v>16</v>
      </c>
      <c r="D13" s="53" t="s">
        <v>17</v>
      </c>
      <c r="E13" s="13">
        <f>ROUND(550*1.5,2)</f>
        <v>825</v>
      </c>
      <c r="F13" s="54">
        <v>1.1</v>
      </c>
      <c r="G13" s="54">
        <f>TRUNC(E13*F13,2)</f>
        <v>907.5</v>
      </c>
      <c r="H13" s="6">
        <v>2700</v>
      </c>
      <c r="I13" s="55" t="s">
        <v>18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6"/>
      <c r="W13" s="57"/>
      <c r="X13" s="57"/>
      <c r="Y13" s="57"/>
      <c r="Z13" s="57"/>
      <c r="AA13" s="57"/>
      <c r="AB13" s="57"/>
      <c r="AC13" s="57"/>
      <c r="AF13" s="58"/>
      <c r="AG13" s="59"/>
    </row>
    <row r="14" spans="1:33" ht="51.75" customHeight="1">
      <c r="A14" s="50" t="s">
        <v>19</v>
      </c>
      <c r="B14" s="51" t="s">
        <v>20</v>
      </c>
      <c r="C14" s="52" t="s">
        <v>21</v>
      </c>
      <c r="D14" s="53" t="s">
        <v>22</v>
      </c>
      <c r="E14" s="13">
        <f>ROUND(1*6,2)</f>
        <v>6</v>
      </c>
      <c r="F14" s="54">
        <v>530</v>
      </c>
      <c r="G14" s="54">
        <f>TRUNC(E14*F14,2)</f>
        <v>3180</v>
      </c>
      <c r="I14" s="55" t="s">
        <v>23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6"/>
      <c r="W14" s="57"/>
      <c r="X14" s="57"/>
      <c r="Y14" s="57"/>
      <c r="Z14" s="57"/>
      <c r="AA14" s="57"/>
      <c r="AB14" s="57"/>
      <c r="AC14" s="57"/>
      <c r="AG14" s="59"/>
    </row>
    <row r="15" spans="1:33" ht="53.25" customHeight="1">
      <c r="A15" s="50" t="s">
        <v>24</v>
      </c>
      <c r="B15" s="51" t="s">
        <v>25</v>
      </c>
      <c r="C15" s="52" t="s">
        <v>26</v>
      </c>
      <c r="D15" s="53" t="s">
        <v>22</v>
      </c>
      <c r="E15" s="13">
        <f>ROUND(1*6,2)</f>
        <v>6</v>
      </c>
      <c r="F15" s="54">
        <v>601.77</v>
      </c>
      <c r="G15" s="54">
        <f>TRUNC(E15*F15,2)</f>
        <v>3610.62</v>
      </c>
      <c r="I15" s="55" t="s">
        <v>23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U15" s="56"/>
      <c r="W15" s="57"/>
      <c r="X15" s="57"/>
      <c r="Y15" s="57"/>
      <c r="Z15" s="57"/>
      <c r="AA15" s="57"/>
      <c r="AB15" s="57"/>
      <c r="AC15" s="8"/>
      <c r="AG15" s="59"/>
    </row>
    <row r="16" spans="1:33" ht="51">
      <c r="A16" s="50" t="s">
        <v>27</v>
      </c>
      <c r="B16" s="51" t="s">
        <v>28</v>
      </c>
      <c r="C16" s="52" t="s">
        <v>29</v>
      </c>
      <c r="D16" s="53" t="s">
        <v>22</v>
      </c>
      <c r="E16" s="13">
        <f>ROUND(1*6,2)</f>
        <v>6</v>
      </c>
      <c r="F16" s="54">
        <v>950</v>
      </c>
      <c r="G16" s="54">
        <f>TRUNC(E16*F16,2)</f>
        <v>5700</v>
      </c>
      <c r="H16" s="6">
        <v>2700</v>
      </c>
      <c r="I16" s="55" t="s">
        <v>23</v>
      </c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6"/>
      <c r="W16" s="57"/>
      <c r="X16" s="57"/>
      <c r="Y16" s="57"/>
      <c r="Z16" s="57"/>
      <c r="AA16" s="57"/>
      <c r="AB16" s="57"/>
      <c r="AC16" s="57"/>
      <c r="AF16" s="58"/>
      <c r="AG16" s="59"/>
    </row>
    <row r="17" spans="1:33" ht="52.5" customHeight="1">
      <c r="A17" s="50" t="s">
        <v>30</v>
      </c>
      <c r="B17" s="51" t="s">
        <v>31</v>
      </c>
      <c r="C17" s="52" t="s">
        <v>32</v>
      </c>
      <c r="D17" s="53" t="s">
        <v>33</v>
      </c>
      <c r="E17" s="13">
        <v>1</v>
      </c>
      <c r="F17" s="54">
        <v>3978.15</v>
      </c>
      <c r="G17" s="54">
        <f>TRUNC(E17*F17,2)</f>
        <v>3978.15</v>
      </c>
      <c r="I17" s="55" t="s">
        <v>34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6"/>
      <c r="W17" s="57"/>
      <c r="X17" s="57"/>
      <c r="Y17" s="57"/>
      <c r="Z17" s="57"/>
      <c r="AA17" s="57"/>
      <c r="AB17" s="57"/>
      <c r="AC17" s="57"/>
      <c r="AG17" s="59"/>
    </row>
    <row r="18" spans="1:33" ht="53.25" customHeight="1">
      <c r="A18" s="50" t="s">
        <v>35</v>
      </c>
      <c r="B18" s="51" t="s">
        <v>36</v>
      </c>
      <c r="C18" s="52" t="s">
        <v>37</v>
      </c>
      <c r="D18" s="53" t="s">
        <v>33</v>
      </c>
      <c r="E18" s="13">
        <v>1</v>
      </c>
      <c r="F18" s="54">
        <v>1995.89</v>
      </c>
      <c r="G18" s="54">
        <f>TRUNC(E18*F18,2)</f>
        <v>1995.89</v>
      </c>
      <c r="I18" s="55" t="s">
        <v>34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U18" s="56"/>
      <c r="W18" s="57"/>
      <c r="X18" s="57"/>
      <c r="Y18" s="57"/>
      <c r="Z18" s="57"/>
      <c r="AA18" s="57"/>
      <c r="AB18" s="57"/>
      <c r="AC18" s="8"/>
      <c r="AG18" s="59"/>
    </row>
    <row r="19" spans="1:33" ht="51">
      <c r="A19" s="50" t="s">
        <v>38</v>
      </c>
      <c r="B19" s="51" t="s">
        <v>39</v>
      </c>
      <c r="C19" s="52" t="s">
        <v>40</v>
      </c>
      <c r="D19" s="53" t="s">
        <v>17</v>
      </c>
      <c r="E19" s="13">
        <f>ROUND(30*4*2,2)</f>
        <v>240</v>
      </c>
      <c r="F19" s="54">
        <v>70.41</v>
      </c>
      <c r="G19" s="54">
        <f>TRUNC(E19*F19,2)</f>
        <v>16898.4</v>
      </c>
      <c r="H19" s="6">
        <v>2700</v>
      </c>
      <c r="I19" s="55" t="s">
        <v>41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/>
      <c r="W19" s="57"/>
      <c r="X19" s="57"/>
      <c r="Y19" s="57"/>
      <c r="Z19" s="57"/>
      <c r="AA19" s="57"/>
      <c r="AB19" s="57"/>
      <c r="AC19" s="57"/>
      <c r="AF19" s="58"/>
      <c r="AG19" s="59"/>
    </row>
    <row r="20" spans="1:33" ht="52.5" customHeight="1">
      <c r="A20" s="50" t="s">
        <v>42</v>
      </c>
      <c r="B20" s="51" t="s">
        <v>43</v>
      </c>
      <c r="C20" s="52" t="s">
        <v>44</v>
      </c>
      <c r="D20" s="53" t="s">
        <v>17</v>
      </c>
      <c r="E20" s="13">
        <f>ROUND(3*2*2,2)</f>
        <v>12</v>
      </c>
      <c r="F20" s="54">
        <v>203.6</v>
      </c>
      <c r="G20" s="54">
        <f>TRUNC(E20*F20,2)</f>
        <v>2443.2</v>
      </c>
      <c r="I20" s="55" t="s">
        <v>45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W20" s="57"/>
      <c r="X20" s="57"/>
      <c r="Y20" s="57"/>
      <c r="Z20" s="57"/>
      <c r="AA20" s="57"/>
      <c r="AB20" s="57"/>
      <c r="AC20" s="57"/>
      <c r="AG20" s="59"/>
    </row>
    <row r="21" spans="1:33" ht="53.25" customHeight="1">
      <c r="A21" s="50" t="s">
        <v>46</v>
      </c>
      <c r="B21" s="51" t="s">
        <v>47</v>
      </c>
      <c r="C21" s="52" t="s">
        <v>48</v>
      </c>
      <c r="D21" s="53" t="s">
        <v>49</v>
      </c>
      <c r="E21" s="13">
        <f>ROUND((5500/150)*6.5,2)</f>
        <v>238.33</v>
      </c>
      <c r="F21" s="54">
        <v>3.13</v>
      </c>
      <c r="G21" s="54">
        <f>TRUNC(E21*F21,2)</f>
        <v>745.97</v>
      </c>
      <c r="I21" s="55" t="s">
        <v>50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U21" s="56"/>
      <c r="W21" s="57"/>
      <c r="X21" s="57"/>
      <c r="Y21" s="57"/>
      <c r="Z21" s="57"/>
      <c r="AA21" s="57"/>
      <c r="AB21" s="57"/>
      <c r="AC21" s="8"/>
      <c r="AG21" s="59"/>
    </row>
    <row r="22" spans="1:33" ht="51">
      <c r="A22" s="50" t="s">
        <v>51</v>
      </c>
      <c r="B22" s="51" t="s">
        <v>52</v>
      </c>
      <c r="C22" s="52" t="s">
        <v>53</v>
      </c>
      <c r="D22" s="53" t="s">
        <v>22</v>
      </c>
      <c r="E22" s="13">
        <f>ROUND(10*6,2)</f>
        <v>60</v>
      </c>
      <c r="F22" s="54">
        <v>17.79</v>
      </c>
      <c r="G22" s="54">
        <f>TRUNC(E22*F22,2)</f>
        <v>1067.4</v>
      </c>
      <c r="H22" s="6">
        <v>2700</v>
      </c>
      <c r="I22" s="55" t="s">
        <v>54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/>
      <c r="W22" s="57"/>
      <c r="X22" s="57"/>
      <c r="Y22" s="57"/>
      <c r="Z22" s="57"/>
      <c r="AA22" s="57"/>
      <c r="AB22" s="57"/>
      <c r="AC22" s="57"/>
      <c r="AF22" s="58"/>
      <c r="AG22" s="59"/>
    </row>
    <row r="23" spans="1:33" ht="51.75" customHeight="1">
      <c r="A23" s="50" t="s">
        <v>55</v>
      </c>
      <c r="B23" s="51" t="s">
        <v>56</v>
      </c>
      <c r="C23" s="52" t="s">
        <v>57</v>
      </c>
      <c r="D23" s="53" t="s">
        <v>33</v>
      </c>
      <c r="E23" s="13">
        <f>ROUND(8*5.5,2)</f>
        <v>44</v>
      </c>
      <c r="F23" s="54">
        <v>86.68</v>
      </c>
      <c r="G23" s="54">
        <f>TRUNC(E23*F23,2)</f>
        <v>3813.92</v>
      </c>
      <c r="I23" s="55" t="s">
        <v>58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6"/>
      <c r="W23" s="57"/>
      <c r="X23" s="57"/>
      <c r="Y23" s="57"/>
      <c r="Z23" s="57"/>
      <c r="AA23" s="57"/>
      <c r="AB23" s="57"/>
      <c r="AC23" s="57"/>
      <c r="AG23" s="59"/>
    </row>
    <row r="24" spans="1:33" ht="51.75" customHeight="1">
      <c r="A24" s="50" t="s">
        <v>59</v>
      </c>
      <c r="B24" s="51" t="s">
        <v>60</v>
      </c>
      <c r="C24" s="52" t="s">
        <v>61</v>
      </c>
      <c r="D24" s="53" t="s">
        <v>49</v>
      </c>
      <c r="E24" s="13">
        <v>5500</v>
      </c>
      <c r="F24" s="54">
        <v>1.34</v>
      </c>
      <c r="G24" s="54">
        <f>TRUNC(E24*F24,2)</f>
        <v>7370</v>
      </c>
      <c r="I24" s="55" t="s">
        <v>62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/>
      <c r="W24" s="57"/>
      <c r="X24" s="57"/>
      <c r="Y24" s="57"/>
      <c r="Z24" s="57"/>
      <c r="AA24" s="57"/>
      <c r="AB24" s="57"/>
      <c r="AC24" s="57"/>
      <c r="AG24" s="59"/>
    </row>
    <row r="25" spans="1:34" s="66" customFormat="1" ht="13.5">
      <c r="A25" s="60"/>
      <c r="B25" s="61"/>
      <c r="C25" s="62"/>
      <c r="D25" s="61"/>
      <c r="E25" s="63"/>
      <c r="F25" s="64"/>
      <c r="G25" s="64"/>
      <c r="H25" s="41"/>
      <c r="I25" s="41"/>
      <c r="J25" s="41"/>
      <c r="K25" s="41"/>
      <c r="L25" s="41"/>
      <c r="M25" s="41"/>
      <c r="N25" s="7"/>
      <c r="O25" s="7"/>
      <c r="P25" s="7"/>
      <c r="Q25" s="7"/>
      <c r="R25" s="7"/>
      <c r="S25" s="7"/>
      <c r="T25" s="7"/>
      <c r="U25" s="8"/>
      <c r="V25" s="9"/>
      <c r="W25" s="8"/>
      <c r="X25" s="8"/>
      <c r="Y25" s="8"/>
      <c r="Z25" s="8"/>
      <c r="AA25" s="8"/>
      <c r="AB25" s="8"/>
      <c r="AC25" s="8"/>
      <c r="AD25" s="65"/>
      <c r="AE25" s="65"/>
      <c r="AF25" s="65"/>
      <c r="AH25" s="67"/>
    </row>
    <row r="26" spans="1:33" ht="12.75" customHeight="1">
      <c r="A26" s="46" t="s">
        <v>63</v>
      </c>
      <c r="B26" s="47" t="s">
        <v>64</v>
      </c>
      <c r="C26" s="47"/>
      <c r="D26" s="47"/>
      <c r="E26" s="47"/>
      <c r="F26" s="47"/>
      <c r="G26" s="48">
        <f>ROUND(SUM(G27:G32),2)</f>
        <v>444244.25</v>
      </c>
      <c r="N26" s="7"/>
      <c r="O26" s="7"/>
      <c r="P26" s="7"/>
      <c r="V26" s="34"/>
      <c r="X26" s="8"/>
      <c r="Y26" s="8"/>
      <c r="Z26" s="8"/>
      <c r="AA26" s="8"/>
      <c r="AB26" s="8"/>
      <c r="AC26" s="8"/>
      <c r="AE26" s="49"/>
      <c r="AF26" s="49"/>
      <c r="AG26" s="28"/>
    </row>
    <row r="27" spans="1:33" ht="51">
      <c r="A27" s="50" t="s">
        <v>65</v>
      </c>
      <c r="B27" s="51" t="s">
        <v>66</v>
      </c>
      <c r="C27" s="52" t="s">
        <v>67</v>
      </c>
      <c r="D27" s="53" t="s">
        <v>68</v>
      </c>
      <c r="E27" s="13">
        <f>ROUND((E35*70)+(E37*1.2*1.6*70),2)</f>
        <v>474289.65</v>
      </c>
      <c r="F27" s="54">
        <v>0.7</v>
      </c>
      <c r="G27" s="54">
        <f>TRUNC(E27*F27,2)</f>
        <v>332002.75</v>
      </c>
      <c r="H27" s="6">
        <v>2700</v>
      </c>
      <c r="I27" s="55" t="s">
        <v>69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6"/>
      <c r="W27" s="57"/>
      <c r="X27" s="57"/>
      <c r="Y27" s="57"/>
      <c r="Z27" s="57"/>
      <c r="AA27" s="57"/>
      <c r="AB27" s="57"/>
      <c r="AC27" s="57"/>
      <c r="AF27" s="58"/>
      <c r="AG27" s="59"/>
    </row>
    <row r="28" spans="1:33" ht="51.75" customHeight="1">
      <c r="A28" s="50" t="s">
        <v>70</v>
      </c>
      <c r="B28" s="51" t="s">
        <v>71</v>
      </c>
      <c r="C28" s="52" t="s">
        <v>72</v>
      </c>
      <c r="D28" s="53" t="s">
        <v>68</v>
      </c>
      <c r="E28" s="13">
        <f>ROUND(((E40-E41)*1.2*1.4*10)+(E42)*0.1*1.25*2*10,2)</f>
        <v>51140.61</v>
      </c>
      <c r="F28" s="54">
        <v>1.19</v>
      </c>
      <c r="G28" s="54">
        <f>TRUNC(E28*F28,2)</f>
        <v>60857.32</v>
      </c>
      <c r="I28" s="55" t="s">
        <v>73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6"/>
      <c r="W28" s="57"/>
      <c r="X28" s="57"/>
      <c r="Y28" s="57"/>
      <c r="Z28" s="57"/>
      <c r="AA28" s="57"/>
      <c r="AB28" s="57"/>
      <c r="AC28" s="57"/>
      <c r="AG28" s="59"/>
    </row>
    <row r="29" spans="1:33" ht="58.5" customHeight="1">
      <c r="A29" s="50" t="s">
        <v>70</v>
      </c>
      <c r="B29" s="51" t="s">
        <v>74</v>
      </c>
      <c r="C29" s="52" t="s">
        <v>75</v>
      </c>
      <c r="D29" s="53" t="s">
        <v>76</v>
      </c>
      <c r="E29" s="13">
        <f>ROUND((E35)+(E37*1.2*1.6)+(E40-E41)*1.2*1.4,2)</f>
        <v>9619.72</v>
      </c>
      <c r="F29" s="54">
        <v>0.75</v>
      </c>
      <c r="G29" s="54">
        <f>TRUNC(E29*F29,2)</f>
        <v>7214.79</v>
      </c>
      <c r="I29" s="55" t="s">
        <v>77</v>
      </c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6"/>
      <c r="W29" s="57"/>
      <c r="X29" s="57"/>
      <c r="Y29" s="57"/>
      <c r="Z29" s="57"/>
      <c r="AA29" s="57"/>
      <c r="AB29" s="57"/>
      <c r="AC29" s="57"/>
      <c r="AG29" s="59"/>
    </row>
    <row r="30" spans="1:33" ht="27.75" customHeight="1">
      <c r="A30" s="50" t="s">
        <v>78</v>
      </c>
      <c r="B30" s="51" t="s">
        <v>79</v>
      </c>
      <c r="C30" s="52" t="s">
        <v>80</v>
      </c>
      <c r="D30" s="53" t="s">
        <v>81</v>
      </c>
      <c r="E30" s="13">
        <f>ROUND(2*2*70,2)</f>
        <v>280</v>
      </c>
      <c r="F30" s="54">
        <v>28.55</v>
      </c>
      <c r="G30" s="54">
        <f>TRUNC(E30*F30,2)</f>
        <v>7994</v>
      </c>
      <c r="I30" s="55" t="s">
        <v>82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  <c r="U30" s="56"/>
      <c r="W30" s="57"/>
      <c r="X30" s="57"/>
      <c r="Y30" s="57"/>
      <c r="Z30" s="57"/>
      <c r="AA30" s="57"/>
      <c r="AB30" s="57"/>
      <c r="AC30" s="8"/>
      <c r="AG30" s="59"/>
    </row>
    <row r="31" spans="1:33" ht="30" customHeight="1">
      <c r="A31" s="50" t="s">
        <v>83</v>
      </c>
      <c r="B31" s="51" t="s">
        <v>84</v>
      </c>
      <c r="C31" s="52" t="s">
        <v>85</v>
      </c>
      <c r="D31" s="53" t="s">
        <v>33</v>
      </c>
      <c r="E31" s="13">
        <f>ROUND(2*2,2)</f>
        <v>4</v>
      </c>
      <c r="F31" s="54">
        <v>69.99</v>
      </c>
      <c r="G31" s="54">
        <f>TRUNC(E31*F31,2)</f>
        <v>279.96</v>
      </c>
      <c r="I31" s="55" t="s">
        <v>86</v>
      </c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6"/>
      <c r="W31" s="57"/>
      <c r="X31" s="57"/>
      <c r="Y31" s="57"/>
      <c r="Z31" s="57"/>
      <c r="AA31" s="57"/>
      <c r="AB31" s="57"/>
      <c r="AC31" s="57"/>
      <c r="AG31" s="59"/>
    </row>
    <row r="32" spans="1:33" ht="53.25" customHeight="1">
      <c r="A32" s="50" t="s">
        <v>87</v>
      </c>
      <c r="B32" s="51" t="s">
        <v>88</v>
      </c>
      <c r="C32" s="52" t="s">
        <v>89</v>
      </c>
      <c r="D32" s="53" t="s">
        <v>76</v>
      </c>
      <c r="E32" s="13">
        <f>ROUND((E40-E41)*1.25*1.4+(E42)*0.1*1.25*2,2)</f>
        <v>5232.57</v>
      </c>
      <c r="F32" s="54">
        <v>6.86</v>
      </c>
      <c r="G32" s="54">
        <f>TRUNC(E32*F32,2)</f>
        <v>35895.43</v>
      </c>
      <c r="I32" s="55" t="s">
        <v>90</v>
      </c>
      <c r="J32" s="55"/>
      <c r="K32" s="55"/>
      <c r="L32" s="55"/>
      <c r="M32" s="55"/>
      <c r="N32" s="55"/>
      <c r="O32" s="55"/>
      <c r="P32" s="55"/>
      <c r="Q32" s="55"/>
      <c r="R32" s="55"/>
      <c r="S32" s="55"/>
      <c r="U32" s="56"/>
      <c r="W32" s="57"/>
      <c r="X32" s="57"/>
      <c r="Y32" s="57"/>
      <c r="Z32" s="57"/>
      <c r="AA32" s="57"/>
      <c r="AB32" s="57"/>
      <c r="AC32" s="8"/>
      <c r="AG32" s="59"/>
    </row>
    <row r="33" spans="1:34" s="66" customFormat="1" ht="13.5">
      <c r="A33" s="60"/>
      <c r="B33" s="61"/>
      <c r="C33" s="62"/>
      <c r="D33" s="61"/>
      <c r="E33" s="63"/>
      <c r="F33" s="64"/>
      <c r="G33" s="64"/>
      <c r="H33" s="41"/>
      <c r="I33" s="41"/>
      <c r="J33" s="41"/>
      <c r="K33" s="41"/>
      <c r="L33" s="41"/>
      <c r="M33" s="41"/>
      <c r="N33" s="7"/>
      <c r="O33" s="7"/>
      <c r="P33" s="7"/>
      <c r="Q33" s="7"/>
      <c r="R33" s="7"/>
      <c r="S33" s="7"/>
      <c r="T33" s="7"/>
      <c r="U33" s="8"/>
      <c r="V33" s="9"/>
      <c r="W33" s="8"/>
      <c r="X33" s="8"/>
      <c r="Y33" s="8"/>
      <c r="Z33" s="8"/>
      <c r="AA33" s="8"/>
      <c r="AB33" s="8"/>
      <c r="AC33" s="8"/>
      <c r="AD33" s="65"/>
      <c r="AE33" s="65"/>
      <c r="AF33" s="65"/>
      <c r="AH33" s="67"/>
    </row>
    <row r="34" spans="1:33" ht="12.75" customHeight="1">
      <c r="A34" s="46" t="s">
        <v>91</v>
      </c>
      <c r="B34" s="47" t="s">
        <v>92</v>
      </c>
      <c r="C34" s="47"/>
      <c r="D34" s="47"/>
      <c r="E34" s="47"/>
      <c r="F34" s="47"/>
      <c r="G34" s="48">
        <f>ROUND(SUM(G35:G45),2)</f>
        <v>1369570.18</v>
      </c>
      <c r="N34" s="7"/>
      <c r="O34" s="7"/>
      <c r="P34" s="7"/>
      <c r="V34" s="34"/>
      <c r="X34" s="8"/>
      <c r="Y34" s="8"/>
      <c r="Z34" s="8"/>
      <c r="AA34" s="8"/>
      <c r="AB34" s="8"/>
      <c r="AC34" s="8"/>
      <c r="AE34" s="49"/>
      <c r="AF34" s="49"/>
      <c r="AG34" s="28"/>
    </row>
    <row r="35" spans="1:33" ht="76.5">
      <c r="A35" s="50" t="s">
        <v>93</v>
      </c>
      <c r="B35" s="68" t="s">
        <v>94</v>
      </c>
      <c r="C35" s="52" t="s">
        <v>95</v>
      </c>
      <c r="D35" s="53" t="s">
        <v>76</v>
      </c>
      <c r="E35" s="13">
        <f>ROUND((5500*6.5*0.04*2.3),2)</f>
        <v>3289</v>
      </c>
      <c r="F35" s="54">
        <v>95.76</v>
      </c>
      <c r="G35" s="54">
        <f>TRUNC(E35*F35,2)</f>
        <v>314954.64</v>
      </c>
      <c r="H35" s="6">
        <v>2700</v>
      </c>
      <c r="I35" s="55" t="s">
        <v>96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6"/>
      <c r="W35" s="57"/>
      <c r="X35" s="57"/>
      <c r="Y35" s="57"/>
      <c r="Z35" s="57"/>
      <c r="AA35" s="57"/>
      <c r="AB35" s="57"/>
      <c r="AC35" s="57"/>
      <c r="AF35" s="58"/>
      <c r="AG35" s="59"/>
    </row>
    <row r="36" spans="1:33" ht="42.75" customHeight="1">
      <c r="A36" s="50" t="s">
        <v>97</v>
      </c>
      <c r="B36" s="68" t="s">
        <v>98</v>
      </c>
      <c r="C36" s="52" t="s">
        <v>99</v>
      </c>
      <c r="D36" s="53" t="s">
        <v>17</v>
      </c>
      <c r="E36" s="13">
        <f>ROUND((5500*6.5),2)</f>
        <v>35750</v>
      </c>
      <c r="F36" s="54">
        <v>0.39</v>
      </c>
      <c r="G36" s="54">
        <f>TRUNC(E36*F36,2)</f>
        <v>13942.5</v>
      </c>
      <c r="I36" s="55" t="s">
        <v>100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6"/>
      <c r="W36" s="57"/>
      <c r="X36" s="57"/>
      <c r="Y36" s="57"/>
      <c r="Z36" s="57"/>
      <c r="AA36" s="57"/>
      <c r="AB36" s="57"/>
      <c r="AC36" s="57"/>
      <c r="AG36" s="59"/>
    </row>
    <row r="37" spans="1:33" ht="26.25" customHeight="1">
      <c r="A37" s="50" t="s">
        <v>101</v>
      </c>
      <c r="B37" s="68" t="s">
        <v>102</v>
      </c>
      <c r="C37" s="52" t="s">
        <v>103</v>
      </c>
      <c r="D37" s="53" t="s">
        <v>104</v>
      </c>
      <c r="E37" s="13">
        <f>ROUND((E52*6*0.2),2)</f>
        <v>1815.92</v>
      </c>
      <c r="F37" s="54">
        <v>92.93</v>
      </c>
      <c r="G37" s="54">
        <f>TRUNC(E37*F37,2)</f>
        <v>168753.44</v>
      </c>
      <c r="I37" s="55" t="s">
        <v>105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  <c r="U37" s="56"/>
      <c r="W37" s="57"/>
      <c r="X37" s="57"/>
      <c r="Y37" s="57"/>
      <c r="Z37" s="57"/>
      <c r="AA37" s="57"/>
      <c r="AB37" s="57"/>
      <c r="AC37" s="8"/>
      <c r="AG37" s="59"/>
    </row>
    <row r="38" spans="1:33" ht="38.25">
      <c r="A38" s="50" t="s">
        <v>106</v>
      </c>
      <c r="B38" s="68" t="s">
        <v>107</v>
      </c>
      <c r="C38" s="52" t="s">
        <v>108</v>
      </c>
      <c r="D38" s="53" t="s">
        <v>104</v>
      </c>
      <c r="E38" s="13">
        <f>ROUND((E52*2*1.5)+(E53*1.5*1),2)</f>
        <v>5097.81</v>
      </c>
      <c r="F38" s="54">
        <v>19.84</v>
      </c>
      <c r="G38" s="54">
        <f>TRUNC(E38*F38,2)</f>
        <v>101140.55</v>
      </c>
      <c r="H38" s="6">
        <v>2700</v>
      </c>
      <c r="I38" s="55" t="s">
        <v>109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6"/>
      <c r="W38" s="57"/>
      <c r="X38" s="57"/>
      <c r="Y38" s="57"/>
      <c r="Z38" s="57"/>
      <c r="AA38" s="57"/>
      <c r="AB38" s="57"/>
      <c r="AC38" s="57"/>
      <c r="AF38" s="58"/>
      <c r="AG38" s="59"/>
    </row>
    <row r="39" spans="1:33" ht="41.25" customHeight="1">
      <c r="A39" s="50" t="s">
        <v>110</v>
      </c>
      <c r="B39" s="68" t="s">
        <v>111</v>
      </c>
      <c r="C39" s="52" t="s">
        <v>112</v>
      </c>
      <c r="D39" s="53" t="s">
        <v>104</v>
      </c>
      <c r="E39" s="13">
        <f>ROUND((93*1.2*0.9),2)</f>
        <v>100.44</v>
      </c>
      <c r="F39" s="54">
        <v>50.21</v>
      </c>
      <c r="G39" s="54">
        <f>TRUNC(E39*F39,2)</f>
        <v>5043.09</v>
      </c>
      <c r="I39" s="55" t="s">
        <v>113</v>
      </c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6"/>
      <c r="W39" s="57"/>
      <c r="X39" s="57"/>
      <c r="Y39" s="57"/>
      <c r="Z39" s="57"/>
      <c r="AA39" s="57"/>
      <c r="AB39" s="57"/>
      <c r="AC39" s="57"/>
      <c r="AG39" s="59"/>
    </row>
    <row r="40" spans="1:33" ht="40.5" customHeight="1">
      <c r="A40" s="50" t="s">
        <v>114</v>
      </c>
      <c r="B40" s="68" t="s">
        <v>115</v>
      </c>
      <c r="C40" s="52" t="s">
        <v>116</v>
      </c>
      <c r="D40" s="53" t="s">
        <v>104</v>
      </c>
      <c r="E40" s="13">
        <f>ROUND((E52*1.5*1.5)+(E53*1*1.5),2)</f>
        <v>3962.86</v>
      </c>
      <c r="F40" s="54">
        <v>8.99</v>
      </c>
      <c r="G40" s="54">
        <f>TRUNC(E40*F40,2)</f>
        <v>35626.11</v>
      </c>
      <c r="I40" s="55" t="s">
        <v>117</v>
      </c>
      <c r="J40" s="55"/>
      <c r="K40" s="55"/>
      <c r="L40" s="55"/>
      <c r="M40" s="55"/>
      <c r="N40" s="55"/>
      <c r="O40" s="55"/>
      <c r="P40" s="55"/>
      <c r="Q40" s="55"/>
      <c r="R40" s="55"/>
      <c r="S40" s="55"/>
      <c r="U40" s="56"/>
      <c r="W40" s="57"/>
      <c r="X40" s="57"/>
      <c r="Y40" s="57"/>
      <c r="Z40" s="57"/>
      <c r="AA40" s="57"/>
      <c r="AB40" s="57"/>
      <c r="AC40" s="8"/>
      <c r="AG40" s="59"/>
    </row>
    <row r="41" spans="1:33" ht="53.25" customHeight="1">
      <c r="A41" s="50" t="s">
        <v>118</v>
      </c>
      <c r="B41" s="68" t="s">
        <v>119</v>
      </c>
      <c r="C41" s="52" t="s">
        <v>120</v>
      </c>
      <c r="D41" s="53" t="s">
        <v>104</v>
      </c>
      <c r="E41" s="13">
        <f>ROUND((E52*1.5*1),2)</f>
        <v>2269.91</v>
      </c>
      <c r="F41" s="54">
        <v>11.46</v>
      </c>
      <c r="G41" s="54">
        <f>TRUNC(E41*F41,2)</f>
        <v>26013.16</v>
      </c>
      <c r="I41" s="55" t="s">
        <v>121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  <c r="U41" s="56"/>
      <c r="W41" s="57"/>
      <c r="X41" s="57"/>
      <c r="Y41" s="57"/>
      <c r="Z41" s="57"/>
      <c r="AA41" s="57"/>
      <c r="AB41" s="57"/>
      <c r="AC41" s="8"/>
      <c r="AG41" s="59"/>
    </row>
    <row r="42" spans="1:33" ht="25.5">
      <c r="A42" s="50" t="s">
        <v>122</v>
      </c>
      <c r="B42" s="68" t="s">
        <v>123</v>
      </c>
      <c r="C42" s="52" t="s">
        <v>124</v>
      </c>
      <c r="D42" s="53" t="s">
        <v>17</v>
      </c>
      <c r="E42" s="13">
        <f>ROUND(1513.27*6,2)</f>
        <v>9079.62</v>
      </c>
      <c r="F42" s="54">
        <v>7.38</v>
      </c>
      <c r="G42" s="54">
        <f>TRUNC(E42*F42,2)</f>
        <v>67007.59</v>
      </c>
      <c r="I42" s="69" t="s">
        <v>125</v>
      </c>
      <c r="J42" s="69"/>
      <c r="K42" s="69"/>
      <c r="L42" s="69"/>
      <c r="M42" s="69"/>
      <c r="N42" s="55"/>
      <c r="O42" s="55"/>
      <c r="P42" s="55"/>
      <c r="Q42" s="55"/>
      <c r="R42" s="55"/>
      <c r="S42" s="55"/>
      <c r="U42" s="56"/>
      <c r="W42" s="57"/>
      <c r="X42" s="57"/>
      <c r="Y42" s="57"/>
      <c r="Z42" s="57"/>
      <c r="AA42" s="57"/>
      <c r="AB42" s="57"/>
      <c r="AC42" s="8"/>
      <c r="AG42" s="59"/>
    </row>
    <row r="43" spans="1:33" ht="53.25" customHeight="1">
      <c r="A43" s="50" t="s">
        <v>126</v>
      </c>
      <c r="B43" s="68" t="s">
        <v>127</v>
      </c>
      <c r="C43" s="52" t="s">
        <v>128</v>
      </c>
      <c r="D43" s="53" t="s">
        <v>17</v>
      </c>
      <c r="E43" s="13">
        <f>ROUND(E42*80%,2)</f>
        <v>7263.7</v>
      </c>
      <c r="F43" s="54">
        <v>48.84</v>
      </c>
      <c r="G43" s="54">
        <f>TRUNC(E43*F43,2)</f>
        <v>354759.1</v>
      </c>
      <c r="I43" s="69" t="s">
        <v>129</v>
      </c>
      <c r="J43" s="69"/>
      <c r="K43" s="69"/>
      <c r="L43" s="69"/>
      <c r="M43" s="69"/>
      <c r="N43" s="55"/>
      <c r="O43" s="55"/>
      <c r="P43" s="55"/>
      <c r="Q43" s="55"/>
      <c r="R43" s="55"/>
      <c r="S43" s="55"/>
      <c r="U43" s="56"/>
      <c r="W43" s="57"/>
      <c r="X43" s="57"/>
      <c r="Y43" s="57"/>
      <c r="Z43" s="57"/>
      <c r="AA43" s="57"/>
      <c r="AB43" s="57"/>
      <c r="AC43" s="8"/>
      <c r="AG43" s="59"/>
    </row>
    <row r="44" spans="1:33" ht="12.75">
      <c r="A44" s="50" t="s">
        <v>130</v>
      </c>
      <c r="B44" s="68" t="s">
        <v>131</v>
      </c>
      <c r="C44" s="52" t="s">
        <v>132</v>
      </c>
      <c r="D44" s="53" t="s">
        <v>49</v>
      </c>
      <c r="E44" s="13">
        <v>2000</v>
      </c>
      <c r="F44" s="54">
        <v>49.38</v>
      </c>
      <c r="G44" s="54">
        <f>TRUNC(E44*F44,2)</f>
        <v>98760</v>
      </c>
      <c r="I44" s="69" t="s">
        <v>133</v>
      </c>
      <c r="J44" s="69"/>
      <c r="K44" s="69"/>
      <c r="L44" s="69"/>
      <c r="M44" s="69"/>
      <c r="N44" s="55"/>
      <c r="O44" s="55"/>
      <c r="P44" s="55"/>
      <c r="Q44" s="55"/>
      <c r="R44" s="55"/>
      <c r="S44" s="55"/>
      <c r="U44" s="56"/>
      <c r="W44" s="57"/>
      <c r="X44" s="57"/>
      <c r="Y44" s="57"/>
      <c r="Z44" s="57"/>
      <c r="AA44" s="57"/>
      <c r="AB44" s="57"/>
      <c r="AC44" s="8"/>
      <c r="AG44" s="59"/>
    </row>
    <row r="45" spans="1:33" ht="53.25" customHeight="1">
      <c r="A45" s="50" t="s">
        <v>134</v>
      </c>
      <c r="B45" s="68" t="s">
        <v>135</v>
      </c>
      <c r="C45" s="52" t="s">
        <v>136</v>
      </c>
      <c r="D45" s="53" t="s">
        <v>49</v>
      </c>
      <c r="E45" s="13">
        <v>3000</v>
      </c>
      <c r="F45" s="54">
        <v>61.19</v>
      </c>
      <c r="G45" s="54">
        <f>TRUNC(E45*F45,2)</f>
        <v>183570</v>
      </c>
      <c r="I45" s="69" t="s">
        <v>137</v>
      </c>
      <c r="J45" s="69"/>
      <c r="K45" s="69"/>
      <c r="L45" s="69"/>
      <c r="M45" s="69"/>
      <c r="N45" s="55"/>
      <c r="O45" s="55"/>
      <c r="P45" s="55"/>
      <c r="Q45" s="55"/>
      <c r="R45" s="55"/>
      <c r="S45" s="55"/>
      <c r="U45" s="56"/>
      <c r="W45" s="57"/>
      <c r="X45" s="57"/>
      <c r="Y45" s="57"/>
      <c r="Z45" s="57"/>
      <c r="AA45" s="57"/>
      <c r="AB45" s="57"/>
      <c r="AC45" s="8"/>
      <c r="AG45" s="59"/>
    </row>
    <row r="46" spans="1:34" s="66" customFormat="1" ht="13.5">
      <c r="A46" s="60"/>
      <c r="B46" s="61"/>
      <c r="C46" s="62"/>
      <c r="D46" s="61"/>
      <c r="E46" s="63"/>
      <c r="F46" s="64"/>
      <c r="G46" s="64"/>
      <c r="H46" s="41"/>
      <c r="I46" s="41"/>
      <c r="J46" s="41"/>
      <c r="K46" s="41"/>
      <c r="L46" s="41"/>
      <c r="M46" s="41"/>
      <c r="N46" s="7"/>
      <c r="O46" s="7"/>
      <c r="P46" s="7"/>
      <c r="Q46" s="7"/>
      <c r="R46" s="7"/>
      <c r="S46" s="7"/>
      <c r="T46" s="7"/>
      <c r="U46" s="8"/>
      <c r="V46" s="9"/>
      <c r="W46" s="8"/>
      <c r="X46" s="8"/>
      <c r="Y46" s="8"/>
      <c r="Z46" s="8"/>
      <c r="AA46" s="8"/>
      <c r="AB46" s="8"/>
      <c r="AC46" s="8"/>
      <c r="AD46" s="65"/>
      <c r="AE46" s="65"/>
      <c r="AF46" s="65"/>
      <c r="AH46" s="67"/>
    </row>
    <row r="47" spans="1:33" ht="12.75" customHeight="1">
      <c r="A47" s="46" t="s">
        <v>138</v>
      </c>
      <c r="B47" s="47" t="s">
        <v>139</v>
      </c>
      <c r="C47" s="47"/>
      <c r="D47" s="47"/>
      <c r="E47" s="47"/>
      <c r="F47" s="47"/>
      <c r="G47" s="48">
        <f>ROUND(SUM(G48:G54),2)</f>
        <v>658907.24</v>
      </c>
      <c r="N47" s="7"/>
      <c r="O47" s="7"/>
      <c r="P47" s="7"/>
      <c r="V47" s="34"/>
      <c r="X47" s="8"/>
      <c r="Y47" s="8"/>
      <c r="Z47" s="8"/>
      <c r="AA47" s="8"/>
      <c r="AB47" s="8"/>
      <c r="AC47" s="8"/>
      <c r="AE47" s="49"/>
      <c r="AF47" s="49"/>
      <c r="AG47" s="28"/>
    </row>
    <row r="48" spans="1:33" ht="51">
      <c r="A48" s="50" t="s">
        <v>140</v>
      </c>
      <c r="B48" s="68" t="s">
        <v>141</v>
      </c>
      <c r="C48" s="52" t="s">
        <v>142</v>
      </c>
      <c r="D48" s="53" t="s">
        <v>33</v>
      </c>
      <c r="E48" s="13">
        <v>93</v>
      </c>
      <c r="F48" s="54">
        <v>718.12</v>
      </c>
      <c r="G48" s="54">
        <f>TRUNC(E48*F48,2)</f>
        <v>66785.16</v>
      </c>
      <c r="H48" s="6">
        <v>2700</v>
      </c>
      <c r="I48" s="55" t="s">
        <v>143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6"/>
      <c r="W48" s="57"/>
      <c r="X48" s="57"/>
      <c r="Y48" s="57"/>
      <c r="Z48" s="57"/>
      <c r="AA48" s="57"/>
      <c r="AB48" s="57"/>
      <c r="AC48" s="57"/>
      <c r="AF48" s="58"/>
      <c r="AG48" s="59"/>
    </row>
    <row r="49" spans="1:33" ht="51.75" customHeight="1">
      <c r="A49" s="50" t="s">
        <v>144</v>
      </c>
      <c r="B49" s="68" t="s">
        <v>145</v>
      </c>
      <c r="C49" s="52" t="s">
        <v>146</v>
      </c>
      <c r="D49" s="53" t="s">
        <v>33</v>
      </c>
      <c r="E49" s="13">
        <v>19</v>
      </c>
      <c r="F49" s="54">
        <v>2371.52</v>
      </c>
      <c r="G49" s="54">
        <f>TRUNC(E49*F49,2)</f>
        <v>45058.88</v>
      </c>
      <c r="I49" s="55" t="s">
        <v>147</v>
      </c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6"/>
      <c r="W49" s="57"/>
      <c r="X49" s="57"/>
      <c r="Y49" s="57"/>
      <c r="Z49" s="57"/>
      <c r="AA49" s="57"/>
      <c r="AB49" s="57"/>
      <c r="AC49" s="57"/>
      <c r="AG49" s="59"/>
    </row>
    <row r="50" spans="1:33" ht="53.25" customHeight="1">
      <c r="A50" s="50" t="s">
        <v>148</v>
      </c>
      <c r="B50" s="68" t="s">
        <v>149</v>
      </c>
      <c r="C50" s="52" t="s">
        <v>150</v>
      </c>
      <c r="D50" s="53" t="s">
        <v>33</v>
      </c>
      <c r="E50" s="13">
        <v>20</v>
      </c>
      <c r="F50" s="54">
        <v>3845.33</v>
      </c>
      <c r="G50" s="54">
        <f>TRUNC(E50*F50,2)</f>
        <v>76906.6</v>
      </c>
      <c r="I50" s="55" t="s">
        <v>151</v>
      </c>
      <c r="J50" s="55"/>
      <c r="K50" s="55"/>
      <c r="L50" s="55"/>
      <c r="M50" s="55"/>
      <c r="N50" s="55"/>
      <c r="O50" s="55"/>
      <c r="P50" s="55"/>
      <c r="Q50" s="55"/>
      <c r="R50" s="55"/>
      <c r="S50" s="55"/>
      <c r="U50" s="56"/>
      <c r="W50" s="57"/>
      <c r="X50" s="57"/>
      <c r="Y50" s="57"/>
      <c r="Z50" s="57"/>
      <c r="AA50" s="57"/>
      <c r="AB50" s="57"/>
      <c r="AC50" s="8"/>
      <c r="AG50" s="59"/>
    </row>
    <row r="51" spans="1:33" ht="54" customHeight="1">
      <c r="A51" s="50" t="s">
        <v>152</v>
      </c>
      <c r="B51" s="68" t="s">
        <v>153</v>
      </c>
      <c r="C51" s="52" t="s">
        <v>154</v>
      </c>
      <c r="D51" s="53" t="s">
        <v>33</v>
      </c>
      <c r="E51" s="13">
        <v>39</v>
      </c>
      <c r="F51" s="54">
        <v>404.2</v>
      </c>
      <c r="G51" s="54">
        <f>TRUNC(E51*F51,2)</f>
        <v>15763.8</v>
      </c>
      <c r="I51" s="55" t="s">
        <v>155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6"/>
      <c r="W51" s="57"/>
      <c r="X51" s="57"/>
      <c r="Y51" s="57"/>
      <c r="Z51" s="57"/>
      <c r="AA51" s="57"/>
      <c r="AB51" s="57"/>
      <c r="AC51" s="57"/>
      <c r="AG51" s="59"/>
    </row>
    <row r="52" spans="1:33" ht="53.25" customHeight="1">
      <c r="A52" s="50" t="s">
        <v>156</v>
      </c>
      <c r="B52" s="68" t="s">
        <v>157</v>
      </c>
      <c r="C52" s="52" t="s">
        <v>158</v>
      </c>
      <c r="D52" s="53" t="s">
        <v>49</v>
      </c>
      <c r="E52" s="13">
        <f>ROUND((72.22+194.18+128.5+168.44+89.1+70.9+150.57+111.68+92+38.8+37.77+35.56+68.8+30.01+224.74),2)</f>
        <v>1513.27</v>
      </c>
      <c r="F52" s="54">
        <v>247.38</v>
      </c>
      <c r="G52" s="54">
        <f>TRUNC(E52*F52,2)</f>
        <v>374352.73</v>
      </c>
      <c r="I52" s="55" t="s">
        <v>159</v>
      </c>
      <c r="J52" s="55"/>
      <c r="K52" s="55"/>
      <c r="L52" s="55"/>
      <c r="M52" s="55"/>
      <c r="N52" s="55"/>
      <c r="O52" s="55"/>
      <c r="P52" s="55"/>
      <c r="Q52" s="55"/>
      <c r="R52" s="55"/>
      <c r="S52" s="55"/>
      <c r="U52" s="56"/>
      <c r="W52" s="57"/>
      <c r="X52" s="57"/>
      <c r="Y52" s="57"/>
      <c r="Z52" s="57"/>
      <c r="AA52" s="57"/>
      <c r="AB52" s="57"/>
      <c r="AC52" s="8"/>
      <c r="AG52" s="59"/>
    </row>
    <row r="53" spans="1:33" ht="54.75" customHeight="1">
      <c r="A53" s="50" t="s">
        <v>160</v>
      </c>
      <c r="B53" s="68" t="s">
        <v>161</v>
      </c>
      <c r="C53" s="52" t="s">
        <v>162</v>
      </c>
      <c r="D53" s="53" t="s">
        <v>49</v>
      </c>
      <c r="E53" s="13">
        <f>ROUND((93*4),2)</f>
        <v>372</v>
      </c>
      <c r="F53" s="54">
        <v>171.35</v>
      </c>
      <c r="G53" s="54">
        <f>TRUNC(E53*F53,2)</f>
        <v>63742.2</v>
      </c>
      <c r="I53" s="55" t="s">
        <v>163</v>
      </c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6"/>
      <c r="W53" s="57"/>
      <c r="X53" s="57"/>
      <c r="Y53" s="57"/>
      <c r="Z53" s="57"/>
      <c r="AA53" s="57"/>
      <c r="AB53" s="57"/>
      <c r="AC53" s="57"/>
      <c r="AG53" s="59"/>
    </row>
    <row r="54" spans="1:33" ht="39" customHeight="1">
      <c r="A54" s="50" t="s">
        <v>164</v>
      </c>
      <c r="B54" s="68" t="s">
        <v>165</v>
      </c>
      <c r="C54" s="52" t="s">
        <v>166</v>
      </c>
      <c r="D54" s="53" t="s">
        <v>17</v>
      </c>
      <c r="E54" s="13">
        <f>ROUND((2*3.14*0.4*0.6)*(E52/1.5)+(2*3.14*0.3*0.6)*(E53/1.5),2)</f>
        <v>1800.87</v>
      </c>
      <c r="F54" s="54">
        <v>9.05</v>
      </c>
      <c r="G54" s="54">
        <f>TRUNC(E54*F54,2)</f>
        <v>16297.87</v>
      </c>
      <c r="I54" s="55" t="s">
        <v>167</v>
      </c>
      <c r="J54" s="55"/>
      <c r="K54" s="55"/>
      <c r="L54" s="55"/>
      <c r="M54" s="55"/>
      <c r="N54" s="55"/>
      <c r="O54" s="55"/>
      <c r="P54" s="55"/>
      <c r="Q54" s="55"/>
      <c r="R54" s="55"/>
      <c r="S54" s="55"/>
      <c r="U54" s="56"/>
      <c r="W54" s="57"/>
      <c r="X54" s="57"/>
      <c r="Y54" s="57"/>
      <c r="Z54" s="57"/>
      <c r="AA54" s="57"/>
      <c r="AB54" s="57"/>
      <c r="AC54" s="8"/>
      <c r="AG54" s="59"/>
    </row>
    <row r="55" spans="1:34" s="66" customFormat="1" ht="13.5">
      <c r="A55" s="60"/>
      <c r="B55" s="61"/>
      <c r="C55" s="62"/>
      <c r="D55" s="61"/>
      <c r="E55" s="63"/>
      <c r="F55" s="64"/>
      <c r="G55" s="64"/>
      <c r="H55" s="41"/>
      <c r="I55" s="41"/>
      <c r="J55" s="41"/>
      <c r="K55" s="41"/>
      <c r="L55" s="41"/>
      <c r="M55" s="41"/>
      <c r="N55" s="7"/>
      <c r="O55" s="7"/>
      <c r="P55" s="7"/>
      <c r="Q55" s="7"/>
      <c r="R55" s="7"/>
      <c r="S55" s="7"/>
      <c r="T55" s="7"/>
      <c r="U55" s="8"/>
      <c r="V55" s="9"/>
      <c r="W55" s="8"/>
      <c r="X55" s="8"/>
      <c r="Y55" s="8"/>
      <c r="Z55" s="8"/>
      <c r="AA55" s="8"/>
      <c r="AB55" s="8"/>
      <c r="AC55" s="8"/>
      <c r="AD55" s="65"/>
      <c r="AE55" s="65"/>
      <c r="AF55" s="65"/>
      <c r="AH55" s="67"/>
    </row>
    <row r="56" spans="1:33" ht="12.75" customHeight="1">
      <c r="A56" s="46" t="s">
        <v>168</v>
      </c>
      <c r="B56" s="47" t="s">
        <v>169</v>
      </c>
      <c r="C56" s="47"/>
      <c r="D56" s="47"/>
      <c r="E56" s="47"/>
      <c r="F56" s="47"/>
      <c r="G56" s="48">
        <f>ROUND(SUM(G57:G62),2)</f>
        <v>41306.4</v>
      </c>
      <c r="N56" s="7"/>
      <c r="O56" s="7"/>
      <c r="P56" s="7"/>
      <c r="V56" s="34"/>
      <c r="X56" s="8"/>
      <c r="Y56" s="8"/>
      <c r="Z56" s="8"/>
      <c r="AA56" s="8"/>
      <c r="AB56" s="8"/>
      <c r="AC56" s="8"/>
      <c r="AE56" s="49"/>
      <c r="AF56" s="49"/>
      <c r="AG56" s="28"/>
    </row>
    <row r="57" spans="1:33" ht="39" customHeight="1">
      <c r="A57" s="50" t="s">
        <v>170</v>
      </c>
      <c r="B57" s="68" t="s">
        <v>171</v>
      </c>
      <c r="C57" s="52" t="s">
        <v>172</v>
      </c>
      <c r="D57" s="53" t="s">
        <v>173</v>
      </c>
      <c r="E57" s="13">
        <v>3</v>
      </c>
      <c r="F57" s="54">
        <v>3486.56</v>
      </c>
      <c r="G57" s="54">
        <f>TRUNC(E57*F57,2)</f>
        <v>10459.68</v>
      </c>
      <c r="I57" s="69" t="s">
        <v>174</v>
      </c>
      <c r="J57" s="69"/>
      <c r="K57" s="69"/>
      <c r="L57" s="69"/>
      <c r="M57" s="69"/>
      <c r="N57" s="55"/>
      <c r="O57" s="55"/>
      <c r="P57" s="55"/>
      <c r="Q57" s="55"/>
      <c r="R57" s="55"/>
      <c r="S57" s="55"/>
      <c r="U57" s="56"/>
      <c r="W57" s="57"/>
      <c r="X57" s="57"/>
      <c r="Y57" s="57"/>
      <c r="Z57" s="57"/>
      <c r="AA57" s="57"/>
      <c r="AB57" s="57"/>
      <c r="AC57" s="8"/>
      <c r="AG57" s="59"/>
    </row>
    <row r="58" spans="1:33" ht="39" customHeight="1">
      <c r="A58" s="50" t="s">
        <v>175</v>
      </c>
      <c r="B58" s="68" t="s">
        <v>176</v>
      </c>
      <c r="C58" s="52" t="s">
        <v>177</v>
      </c>
      <c r="D58" s="53" t="s">
        <v>173</v>
      </c>
      <c r="E58" s="13">
        <v>3</v>
      </c>
      <c r="F58" s="54">
        <v>2523.84</v>
      </c>
      <c r="G58" s="54">
        <f>TRUNC(E58*F58,2)</f>
        <v>7571.52</v>
      </c>
      <c r="I58" s="69" t="s">
        <v>174</v>
      </c>
      <c r="J58" s="69"/>
      <c r="K58" s="69"/>
      <c r="L58" s="69"/>
      <c r="M58" s="69"/>
      <c r="N58" s="55"/>
      <c r="O58" s="55"/>
      <c r="P58" s="55"/>
      <c r="Q58" s="55"/>
      <c r="R58" s="55"/>
      <c r="S58" s="55"/>
      <c r="U58" s="56"/>
      <c r="W58" s="57"/>
      <c r="X58" s="57"/>
      <c r="Y58" s="57"/>
      <c r="Z58" s="57"/>
      <c r="AA58" s="57"/>
      <c r="AB58" s="57"/>
      <c r="AC58" s="8"/>
      <c r="AG58" s="59"/>
    </row>
    <row r="59" spans="1:33" ht="39" customHeight="1">
      <c r="A59" s="50" t="s">
        <v>178</v>
      </c>
      <c r="B59" s="68" t="s">
        <v>179</v>
      </c>
      <c r="C59" s="52" t="s">
        <v>180</v>
      </c>
      <c r="D59" s="53" t="s">
        <v>49</v>
      </c>
      <c r="E59" s="13">
        <v>180</v>
      </c>
      <c r="F59" s="54">
        <v>25.37</v>
      </c>
      <c r="G59" s="54">
        <f>TRUNC(E59*F59,2)</f>
        <v>4566.6</v>
      </c>
      <c r="I59" s="69" t="s">
        <v>181</v>
      </c>
      <c r="J59" s="69"/>
      <c r="K59" s="69"/>
      <c r="L59" s="69"/>
      <c r="M59" s="69"/>
      <c r="N59" s="55"/>
      <c r="O59" s="55"/>
      <c r="P59" s="55"/>
      <c r="Q59" s="55"/>
      <c r="R59" s="55"/>
      <c r="S59" s="55"/>
      <c r="U59" s="56"/>
      <c r="W59" s="57"/>
      <c r="X59" s="57"/>
      <c r="Y59" s="57"/>
      <c r="Z59" s="57"/>
      <c r="AA59" s="57"/>
      <c r="AB59" s="57"/>
      <c r="AC59" s="8"/>
      <c r="AG59" s="59"/>
    </row>
    <row r="60" spans="1:33" ht="39" customHeight="1">
      <c r="A60" s="50" t="s">
        <v>182</v>
      </c>
      <c r="B60" s="68" t="s">
        <v>183</v>
      </c>
      <c r="C60" s="52" t="s">
        <v>184</v>
      </c>
      <c r="D60" s="53" t="s">
        <v>49</v>
      </c>
      <c r="E60" s="13">
        <v>180</v>
      </c>
      <c r="F60" s="54">
        <v>51.03</v>
      </c>
      <c r="G60" s="54">
        <f>TRUNC(E60*F60,2)</f>
        <v>9185.4</v>
      </c>
      <c r="I60" s="69" t="s">
        <v>181</v>
      </c>
      <c r="J60" s="69"/>
      <c r="K60" s="69"/>
      <c r="L60" s="69"/>
      <c r="M60" s="69"/>
      <c r="N60" s="55"/>
      <c r="O60" s="55"/>
      <c r="P60" s="55"/>
      <c r="Q60" s="55"/>
      <c r="R60" s="55"/>
      <c r="S60" s="55"/>
      <c r="U60" s="56"/>
      <c r="W60" s="57"/>
      <c r="X60" s="57"/>
      <c r="Y60" s="57"/>
      <c r="Z60" s="57"/>
      <c r="AA60" s="57"/>
      <c r="AB60" s="57"/>
      <c r="AC60" s="8"/>
      <c r="AG60" s="59"/>
    </row>
    <row r="61" spans="1:33" ht="39" customHeight="1">
      <c r="A61" s="50" t="s">
        <v>185</v>
      </c>
      <c r="B61" s="68" t="s">
        <v>186</v>
      </c>
      <c r="C61" s="52" t="s">
        <v>187</v>
      </c>
      <c r="D61" s="53" t="s">
        <v>33</v>
      </c>
      <c r="E61" s="13">
        <v>100</v>
      </c>
      <c r="F61" s="54">
        <v>26.06</v>
      </c>
      <c r="G61" s="54">
        <f>TRUNC(E61*F61,2)</f>
        <v>2606</v>
      </c>
      <c r="I61" s="69" t="s">
        <v>188</v>
      </c>
      <c r="J61" s="69"/>
      <c r="K61" s="69"/>
      <c r="L61" s="69"/>
      <c r="M61" s="69"/>
      <c r="N61" s="55"/>
      <c r="O61" s="55"/>
      <c r="P61" s="55"/>
      <c r="Q61" s="55"/>
      <c r="R61" s="55"/>
      <c r="S61" s="55"/>
      <c r="U61" s="56"/>
      <c r="W61" s="57"/>
      <c r="X61" s="57"/>
      <c r="Y61" s="57"/>
      <c r="Z61" s="57"/>
      <c r="AA61" s="57"/>
      <c r="AB61" s="57"/>
      <c r="AC61" s="8"/>
      <c r="AG61" s="59"/>
    </row>
    <row r="62" spans="1:33" ht="39" customHeight="1">
      <c r="A62" s="50" t="s">
        <v>189</v>
      </c>
      <c r="B62" s="68" t="s">
        <v>190</v>
      </c>
      <c r="C62" s="52" t="s">
        <v>191</v>
      </c>
      <c r="D62" s="53" t="s">
        <v>33</v>
      </c>
      <c r="E62" s="13">
        <v>40</v>
      </c>
      <c r="F62" s="54">
        <v>172.93</v>
      </c>
      <c r="G62" s="54">
        <f>TRUNC(E62*F62,2)</f>
        <v>6917.2</v>
      </c>
      <c r="I62" s="69" t="s">
        <v>192</v>
      </c>
      <c r="J62" s="69"/>
      <c r="K62" s="69"/>
      <c r="L62" s="69"/>
      <c r="M62" s="69"/>
      <c r="N62" s="55"/>
      <c r="O62" s="55"/>
      <c r="P62" s="55"/>
      <c r="Q62" s="55"/>
      <c r="R62" s="55"/>
      <c r="S62" s="55"/>
      <c r="U62" s="56"/>
      <c r="W62" s="57"/>
      <c r="X62" s="57"/>
      <c r="Y62" s="57"/>
      <c r="Z62" s="57"/>
      <c r="AA62" s="57"/>
      <c r="AB62" s="57"/>
      <c r="AC62" s="8"/>
      <c r="AG62" s="59"/>
    </row>
    <row r="63" spans="1:34" s="66" customFormat="1" ht="13.5">
      <c r="A63" s="60"/>
      <c r="B63" s="61"/>
      <c r="C63" s="62"/>
      <c r="D63" s="61"/>
      <c r="E63" s="63"/>
      <c r="F63" s="64"/>
      <c r="G63" s="64"/>
      <c r="H63" s="41"/>
      <c r="I63" s="41"/>
      <c r="J63" s="41"/>
      <c r="K63" s="41"/>
      <c r="L63" s="41"/>
      <c r="M63" s="41"/>
      <c r="N63" s="7"/>
      <c r="O63" s="7"/>
      <c r="P63" s="7"/>
      <c r="Q63" s="7"/>
      <c r="R63" s="7"/>
      <c r="S63" s="7"/>
      <c r="T63" s="7"/>
      <c r="U63" s="8"/>
      <c r="V63" s="9"/>
      <c r="W63" s="8"/>
      <c r="X63" s="8"/>
      <c r="Y63" s="8"/>
      <c r="Z63" s="8"/>
      <c r="AA63" s="8"/>
      <c r="AB63" s="8"/>
      <c r="AC63" s="8"/>
      <c r="AD63" s="65"/>
      <c r="AE63" s="65"/>
      <c r="AF63" s="65"/>
      <c r="AH63" s="67"/>
    </row>
    <row r="64" spans="1:33" ht="12.75" customHeight="1">
      <c r="A64" s="46" t="s">
        <v>193</v>
      </c>
      <c r="B64" s="47" t="s">
        <v>194</v>
      </c>
      <c r="C64" s="47"/>
      <c r="D64" s="47"/>
      <c r="E64" s="47"/>
      <c r="F64" s="47"/>
      <c r="G64" s="48">
        <f>ROUND(SUM(G65:G69),2)</f>
        <v>16365.8</v>
      </c>
      <c r="N64" s="7"/>
      <c r="O64" s="7"/>
      <c r="P64" s="7"/>
      <c r="V64" s="34"/>
      <c r="X64" s="8"/>
      <c r="Y64" s="8"/>
      <c r="Z64" s="8"/>
      <c r="AA64" s="8"/>
      <c r="AB64" s="8"/>
      <c r="AC64" s="8"/>
      <c r="AE64" s="49"/>
      <c r="AF64" s="49"/>
      <c r="AG64" s="28"/>
    </row>
    <row r="65" spans="1:33" ht="25.5">
      <c r="A65" s="50" t="s">
        <v>195</v>
      </c>
      <c r="B65" s="68" t="s">
        <v>171</v>
      </c>
      <c r="C65" s="52" t="s">
        <v>172</v>
      </c>
      <c r="D65" s="53" t="s">
        <v>173</v>
      </c>
      <c r="E65" s="13">
        <v>2</v>
      </c>
      <c r="F65" s="54">
        <v>3486.56</v>
      </c>
      <c r="G65" s="54">
        <f>TRUNC(E65*F65,2)</f>
        <v>6973.12</v>
      </c>
      <c r="I65" s="69" t="s">
        <v>196</v>
      </c>
      <c r="J65" s="69"/>
      <c r="K65" s="69"/>
      <c r="L65" s="69"/>
      <c r="M65" s="69"/>
      <c r="N65" s="55"/>
      <c r="O65" s="55"/>
      <c r="P65" s="55"/>
      <c r="Q65" s="55"/>
      <c r="R65" s="55"/>
      <c r="S65" s="55"/>
      <c r="U65" s="56"/>
      <c r="W65" s="57"/>
      <c r="X65" s="57"/>
      <c r="Y65" s="57"/>
      <c r="Z65" s="57"/>
      <c r="AA65" s="57"/>
      <c r="AB65" s="57"/>
      <c r="AC65" s="8"/>
      <c r="AG65" s="59"/>
    </row>
    <row r="66" spans="1:33" ht="12.75">
      <c r="A66" s="50" t="s">
        <v>197</v>
      </c>
      <c r="B66" s="68" t="s">
        <v>176</v>
      </c>
      <c r="C66" s="52" t="s">
        <v>177</v>
      </c>
      <c r="D66" s="53" t="s">
        <v>173</v>
      </c>
      <c r="E66" s="13">
        <v>2</v>
      </c>
      <c r="F66" s="54">
        <v>2523.84</v>
      </c>
      <c r="G66" s="54">
        <f>TRUNC(E66*F66,2)</f>
        <v>5047.68</v>
      </c>
      <c r="I66" s="69" t="s">
        <v>196</v>
      </c>
      <c r="J66" s="69"/>
      <c r="K66" s="69"/>
      <c r="L66" s="69"/>
      <c r="M66" s="69"/>
      <c r="N66" s="55"/>
      <c r="O66" s="55"/>
      <c r="P66" s="55"/>
      <c r="Q66" s="55"/>
      <c r="R66" s="55"/>
      <c r="S66" s="55"/>
      <c r="U66" s="56"/>
      <c r="W66" s="57"/>
      <c r="X66" s="57"/>
      <c r="Y66" s="57"/>
      <c r="Z66" s="57"/>
      <c r="AA66" s="57"/>
      <c r="AB66" s="57"/>
      <c r="AC66" s="8"/>
      <c r="AG66" s="59"/>
    </row>
    <row r="67" spans="1:33" ht="39" customHeight="1">
      <c r="A67" s="50" t="s">
        <v>198</v>
      </c>
      <c r="B67" s="68" t="s">
        <v>199</v>
      </c>
      <c r="C67" s="52" t="s">
        <v>200</v>
      </c>
      <c r="D67" s="53" t="s">
        <v>49</v>
      </c>
      <c r="E67" s="13">
        <v>100</v>
      </c>
      <c r="F67" s="54">
        <v>17.98</v>
      </c>
      <c r="G67" s="54">
        <f>TRUNC(E67*F67,2)</f>
        <v>1798</v>
      </c>
      <c r="I67" s="69" t="s">
        <v>188</v>
      </c>
      <c r="J67" s="69"/>
      <c r="K67" s="69"/>
      <c r="L67" s="69"/>
      <c r="M67" s="69"/>
      <c r="N67" s="55"/>
      <c r="O67" s="55"/>
      <c r="P67" s="55"/>
      <c r="Q67" s="55"/>
      <c r="R67" s="55"/>
      <c r="S67" s="55"/>
      <c r="U67" s="56"/>
      <c r="W67" s="57"/>
      <c r="X67" s="57"/>
      <c r="Y67" s="57"/>
      <c r="Z67" s="57"/>
      <c r="AA67" s="57"/>
      <c r="AB67" s="57"/>
      <c r="AC67" s="8"/>
      <c r="AG67" s="59"/>
    </row>
    <row r="68" spans="1:33" ht="39" customHeight="1">
      <c r="A68" s="50" t="s">
        <v>201</v>
      </c>
      <c r="B68" s="68" t="s">
        <v>202</v>
      </c>
      <c r="C68" s="52" t="s">
        <v>203</v>
      </c>
      <c r="D68" s="53" t="s">
        <v>49</v>
      </c>
      <c r="E68" s="13">
        <v>300</v>
      </c>
      <c r="F68" s="54">
        <v>3.36</v>
      </c>
      <c r="G68" s="54">
        <f>TRUNC(E68*F68,2)</f>
        <v>1008</v>
      </c>
      <c r="I68" s="69" t="s">
        <v>204</v>
      </c>
      <c r="J68" s="69"/>
      <c r="K68" s="69"/>
      <c r="L68" s="69"/>
      <c r="M68" s="69"/>
      <c r="N68" s="55"/>
      <c r="O68" s="55"/>
      <c r="P68" s="55"/>
      <c r="Q68" s="55"/>
      <c r="R68" s="55"/>
      <c r="S68" s="55"/>
      <c r="U68" s="56"/>
      <c r="W68" s="57"/>
      <c r="X68" s="57"/>
      <c r="Y68" s="57"/>
      <c r="Z68" s="57"/>
      <c r="AA68" s="57"/>
      <c r="AB68" s="57"/>
      <c r="AC68" s="8"/>
      <c r="AG68" s="59"/>
    </row>
    <row r="69" spans="1:33" ht="39" customHeight="1">
      <c r="A69" s="50" t="s">
        <v>205</v>
      </c>
      <c r="B69" s="68" t="s">
        <v>206</v>
      </c>
      <c r="C69" s="52" t="s">
        <v>207</v>
      </c>
      <c r="D69" s="53" t="s">
        <v>49</v>
      </c>
      <c r="E69" s="13">
        <v>300</v>
      </c>
      <c r="F69" s="54">
        <v>5.13</v>
      </c>
      <c r="G69" s="54">
        <f>TRUNC(E69*F69,2)</f>
        <v>1539</v>
      </c>
      <c r="I69" s="69" t="s">
        <v>204</v>
      </c>
      <c r="J69" s="69"/>
      <c r="K69" s="69"/>
      <c r="L69" s="69"/>
      <c r="M69" s="69"/>
      <c r="N69" s="55"/>
      <c r="O69" s="55"/>
      <c r="P69" s="55"/>
      <c r="Q69" s="55"/>
      <c r="R69" s="55"/>
      <c r="S69" s="55"/>
      <c r="U69" s="56"/>
      <c r="W69" s="57"/>
      <c r="X69" s="57"/>
      <c r="Y69" s="57"/>
      <c r="Z69" s="57"/>
      <c r="AA69" s="57"/>
      <c r="AB69" s="57"/>
      <c r="AC69" s="8"/>
      <c r="AG69" s="59"/>
    </row>
    <row r="70" spans="1:34" s="66" customFormat="1" ht="13.5">
      <c r="A70" s="60"/>
      <c r="B70" s="61"/>
      <c r="C70" s="62"/>
      <c r="D70" s="61"/>
      <c r="E70" s="63"/>
      <c r="F70" s="64"/>
      <c r="G70" s="64"/>
      <c r="H70" s="41"/>
      <c r="I70" s="41"/>
      <c r="J70" s="41"/>
      <c r="K70" s="41"/>
      <c r="L70" s="41"/>
      <c r="M70" s="41"/>
      <c r="N70" s="7"/>
      <c r="O70" s="7"/>
      <c r="P70" s="7"/>
      <c r="Q70" s="7"/>
      <c r="R70" s="7"/>
      <c r="S70" s="7"/>
      <c r="T70" s="7"/>
      <c r="U70" s="8"/>
      <c r="V70" s="9"/>
      <c r="W70" s="8"/>
      <c r="X70" s="8"/>
      <c r="Y70" s="8"/>
      <c r="Z70" s="8"/>
      <c r="AA70" s="8"/>
      <c r="AB70" s="8"/>
      <c r="AC70" s="8"/>
      <c r="AD70" s="65"/>
      <c r="AE70" s="65"/>
      <c r="AF70" s="65"/>
      <c r="AH70" s="67"/>
    </row>
    <row r="71" spans="1:33" ht="12.75" customHeight="1">
      <c r="A71" s="46" t="s">
        <v>208</v>
      </c>
      <c r="B71" s="47" t="s">
        <v>209</v>
      </c>
      <c r="C71" s="47"/>
      <c r="D71" s="47"/>
      <c r="E71" s="47"/>
      <c r="F71" s="47"/>
      <c r="G71" s="48">
        <f>ROUND(SUM(G72:G75),2)</f>
        <v>130630.29</v>
      </c>
      <c r="N71" s="7"/>
      <c r="O71" s="7"/>
      <c r="P71" s="7"/>
      <c r="V71" s="34"/>
      <c r="X71" s="8"/>
      <c r="Y71" s="8"/>
      <c r="Z71" s="8"/>
      <c r="AA71" s="8"/>
      <c r="AB71" s="8"/>
      <c r="AC71" s="8"/>
      <c r="AE71" s="49"/>
      <c r="AF71" s="49"/>
      <c r="AG71" s="28"/>
    </row>
    <row r="72" spans="1:33" ht="38.25">
      <c r="A72" s="50" t="s">
        <v>210</v>
      </c>
      <c r="B72" s="51" t="s">
        <v>211</v>
      </c>
      <c r="C72" s="52" t="s">
        <v>212</v>
      </c>
      <c r="D72" s="53" t="s">
        <v>17</v>
      </c>
      <c r="E72" s="13">
        <f>ROUND((5500*0.1*3),2)</f>
        <v>1650</v>
      </c>
      <c r="F72" s="54">
        <v>23.37</v>
      </c>
      <c r="G72" s="54">
        <f>TRUNC(E72*F72,2)</f>
        <v>38560.5</v>
      </c>
      <c r="H72" s="6">
        <v>2700</v>
      </c>
      <c r="I72" s="55" t="s">
        <v>213</v>
      </c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6"/>
      <c r="W72" s="57"/>
      <c r="X72" s="57"/>
      <c r="Y72" s="57"/>
      <c r="Z72" s="57"/>
      <c r="AA72" s="57"/>
      <c r="AB72" s="57"/>
      <c r="AC72" s="57"/>
      <c r="AF72" s="58"/>
      <c r="AG72" s="59"/>
    </row>
    <row r="73" spans="1:33" ht="54.75" customHeight="1">
      <c r="A73" s="50" t="s">
        <v>214</v>
      </c>
      <c r="B73" s="51" t="s">
        <v>215</v>
      </c>
      <c r="C73" s="52" t="s">
        <v>216</v>
      </c>
      <c r="D73" s="53" t="s">
        <v>17</v>
      </c>
      <c r="E73" s="13">
        <f>ROUND((5500/150*2)*3.25*4.5,2)</f>
        <v>1072.5</v>
      </c>
      <c r="F73" s="54">
        <v>48.34</v>
      </c>
      <c r="G73" s="54">
        <f>TRUNC(E73*F73,2)</f>
        <v>51844.65</v>
      </c>
      <c r="I73" s="55" t="s">
        <v>217</v>
      </c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6"/>
      <c r="W73" s="57"/>
      <c r="X73" s="57"/>
      <c r="Y73" s="57"/>
      <c r="Z73" s="57"/>
      <c r="AA73" s="57"/>
      <c r="AB73" s="57"/>
      <c r="AC73" s="57"/>
      <c r="AG73" s="59"/>
    </row>
    <row r="74" spans="1:33" ht="30" customHeight="1">
      <c r="A74" s="50" t="s">
        <v>218</v>
      </c>
      <c r="B74" s="51" t="s">
        <v>219</v>
      </c>
      <c r="C74" s="52" t="s">
        <v>220</v>
      </c>
      <c r="D74" s="53" t="s">
        <v>221</v>
      </c>
      <c r="E74" s="13">
        <f>ROUND(176*1*70%,2)</f>
        <v>123.2</v>
      </c>
      <c r="F74" s="54">
        <v>293.97</v>
      </c>
      <c r="G74" s="54">
        <f>TRUNC(E74*F74,2)</f>
        <v>36217.1</v>
      </c>
      <c r="I74" s="55" t="s">
        <v>222</v>
      </c>
      <c r="J74" s="55"/>
      <c r="K74" s="55"/>
      <c r="L74" s="55"/>
      <c r="M74" s="55"/>
      <c r="N74" s="55"/>
      <c r="O74" s="55"/>
      <c r="P74" s="55"/>
      <c r="Q74" s="55"/>
      <c r="R74" s="55"/>
      <c r="S74" s="55"/>
      <c r="U74" s="56"/>
      <c r="W74" s="57"/>
      <c r="X74" s="57"/>
      <c r="Y74" s="57"/>
      <c r="Z74" s="57"/>
      <c r="AA74" s="57"/>
      <c r="AB74" s="57"/>
      <c r="AC74" s="8"/>
      <c r="AG74" s="59"/>
    </row>
    <row r="75" spans="1:33" ht="30" customHeight="1">
      <c r="A75" s="50" t="s">
        <v>223</v>
      </c>
      <c r="B75" s="51" t="s">
        <v>224</v>
      </c>
      <c r="C75" s="52" t="s">
        <v>220</v>
      </c>
      <c r="D75" s="53" t="s">
        <v>221</v>
      </c>
      <c r="E75" s="13">
        <f>ROUND(176*1*30%,2)</f>
        <v>52.8</v>
      </c>
      <c r="F75" s="54">
        <v>75.91</v>
      </c>
      <c r="G75" s="54">
        <f>TRUNC(E75*F75,2)</f>
        <v>4008.04</v>
      </c>
      <c r="I75" s="55" t="s">
        <v>225</v>
      </c>
      <c r="J75" s="55"/>
      <c r="K75" s="55"/>
      <c r="L75" s="55"/>
      <c r="M75" s="55"/>
      <c r="N75" s="55"/>
      <c r="O75" s="55"/>
      <c r="P75" s="55"/>
      <c r="Q75" s="55"/>
      <c r="R75" s="55"/>
      <c r="S75" s="55"/>
      <c r="U75" s="56"/>
      <c r="W75" s="57"/>
      <c r="X75" s="57"/>
      <c r="Y75" s="57"/>
      <c r="Z75" s="57"/>
      <c r="AA75" s="57"/>
      <c r="AB75" s="57"/>
      <c r="AC75" s="8"/>
      <c r="AG75" s="59"/>
    </row>
    <row r="76" spans="1:34" s="66" customFormat="1" ht="13.5">
      <c r="A76" s="70"/>
      <c r="B76" s="71"/>
      <c r="C76" s="72"/>
      <c r="D76" s="71"/>
      <c r="E76" s="73"/>
      <c r="F76" s="74"/>
      <c r="G76" s="74"/>
      <c r="N76" s="7"/>
      <c r="O76" s="7"/>
      <c r="P76" s="7"/>
      <c r="Q76" s="7"/>
      <c r="R76" s="7"/>
      <c r="S76" s="7"/>
      <c r="T76" s="7"/>
      <c r="U76" s="8"/>
      <c r="V76" s="9"/>
      <c r="W76" s="8"/>
      <c r="X76" s="8"/>
      <c r="Y76" s="8"/>
      <c r="Z76" s="8"/>
      <c r="AA76" s="8"/>
      <c r="AB76" s="8"/>
      <c r="AC76" s="8"/>
      <c r="AD76" s="65"/>
      <c r="AE76" s="65"/>
      <c r="AF76" s="65"/>
      <c r="AH76" s="67"/>
    </row>
    <row r="77" spans="5:32" ht="13.5">
      <c r="E77" s="75" t="s">
        <v>226</v>
      </c>
      <c r="F77" s="75"/>
      <c r="G77" s="13">
        <f>ROUND(SUM(G12:G75)/2,2)</f>
        <v>2712735.21</v>
      </c>
      <c r="N77" s="7"/>
      <c r="O77" s="7"/>
      <c r="P77" s="7"/>
      <c r="V77" s="34"/>
      <c r="X77" s="8"/>
      <c r="Y77" s="8"/>
      <c r="Z77" s="8"/>
      <c r="AA77" s="8"/>
      <c r="AB77" s="8"/>
      <c r="AC77" s="8"/>
      <c r="AE77" s="49"/>
      <c r="AF77" s="49"/>
    </row>
    <row r="78" spans="5:32" ht="12.75">
      <c r="E78" s="75" t="s">
        <v>227</v>
      </c>
      <c r="F78" s="75"/>
      <c r="G78" s="76">
        <f>TRUNC(G77*18.58%,2)</f>
        <v>504026.2</v>
      </c>
      <c r="N78" s="7"/>
      <c r="O78" s="7"/>
      <c r="P78" s="7"/>
      <c r="V78" s="34"/>
      <c r="X78" s="8"/>
      <c r="Y78" s="8"/>
      <c r="Z78" s="8"/>
      <c r="AA78" s="8"/>
      <c r="AB78" s="8"/>
      <c r="AC78" s="8"/>
      <c r="AE78" s="49"/>
      <c r="AF78" s="49"/>
    </row>
    <row r="79" spans="5:32" ht="12.75">
      <c r="E79" s="77"/>
      <c r="F79" s="77"/>
      <c r="G79" s="78"/>
      <c r="N79" s="7"/>
      <c r="O79" s="7"/>
      <c r="P79" s="7"/>
      <c r="V79" s="34"/>
      <c r="X79" s="8"/>
      <c r="Y79" s="8"/>
      <c r="Z79" s="8"/>
      <c r="AA79" s="8"/>
      <c r="AB79" s="8"/>
      <c r="AC79" s="8"/>
      <c r="AE79" s="49"/>
      <c r="AF79" s="49"/>
    </row>
    <row r="80" spans="3:32" ht="12.75">
      <c r="C80" s="79" t="s">
        <v>228</v>
      </c>
      <c r="D80" s="79"/>
      <c r="E80" s="79"/>
      <c r="F80" s="79"/>
      <c r="G80" s="80">
        <f>ROUND(SUM(G77:G78),2)</f>
        <v>3216761.41</v>
      </c>
      <c r="I80" s="81"/>
      <c r="J80" s="81"/>
      <c r="N80" s="7"/>
      <c r="O80" s="82"/>
      <c r="P80" s="7"/>
      <c r="V80" s="34"/>
      <c r="X80" s="8"/>
      <c r="Y80" s="8"/>
      <c r="Z80" s="8"/>
      <c r="AA80" s="8"/>
      <c r="AB80" s="8"/>
      <c r="AC80" s="8"/>
      <c r="AE80" s="49"/>
      <c r="AF80" s="49"/>
    </row>
  </sheetData>
  <mergeCells count="106">
    <mergeCell ref="C3:G3"/>
    <mergeCell ref="C4:G4"/>
    <mergeCell ref="A7:M7"/>
    <mergeCell ref="A9:G9"/>
    <mergeCell ref="U9:AC9"/>
    <mergeCell ref="AD9:AE10"/>
    <mergeCell ref="AG9:AH9"/>
    <mergeCell ref="I11:M11"/>
    <mergeCell ref="W11:AC11"/>
    <mergeCell ref="B12:F12"/>
    <mergeCell ref="I13:M13"/>
    <mergeCell ref="W13:AC13"/>
    <mergeCell ref="I14:M14"/>
    <mergeCell ref="W14:AC14"/>
    <mergeCell ref="I15:M15"/>
    <mergeCell ref="W15:AB15"/>
    <mergeCell ref="I16:M16"/>
    <mergeCell ref="W16:AC16"/>
    <mergeCell ref="I17:M17"/>
    <mergeCell ref="W17:AC17"/>
    <mergeCell ref="I18:M18"/>
    <mergeCell ref="W18:AB18"/>
    <mergeCell ref="I19:M19"/>
    <mergeCell ref="W19:AC19"/>
    <mergeCell ref="I20:M20"/>
    <mergeCell ref="W20:AC20"/>
    <mergeCell ref="I21:M21"/>
    <mergeCell ref="W21:AB21"/>
    <mergeCell ref="I22:M22"/>
    <mergeCell ref="W22:AC22"/>
    <mergeCell ref="I23:M23"/>
    <mergeCell ref="W23:AC23"/>
    <mergeCell ref="I24:M24"/>
    <mergeCell ref="B26:F26"/>
    <mergeCell ref="I27:M27"/>
    <mergeCell ref="W27:AC27"/>
    <mergeCell ref="I28:M28"/>
    <mergeCell ref="W28:AC28"/>
    <mergeCell ref="I29:M29"/>
    <mergeCell ref="W29:AC29"/>
    <mergeCell ref="I30:M30"/>
    <mergeCell ref="W30:AB30"/>
    <mergeCell ref="I31:M31"/>
    <mergeCell ref="W31:AC31"/>
    <mergeCell ref="I32:M32"/>
    <mergeCell ref="W32:AB32"/>
    <mergeCell ref="B34:F34"/>
    <mergeCell ref="I35:M35"/>
    <mergeCell ref="W35:AC35"/>
    <mergeCell ref="I36:M36"/>
    <mergeCell ref="W36:AC36"/>
    <mergeCell ref="I37:M37"/>
    <mergeCell ref="W37:AB37"/>
    <mergeCell ref="I38:M38"/>
    <mergeCell ref="W38:AC38"/>
    <mergeCell ref="I39:M39"/>
    <mergeCell ref="W39:AC39"/>
    <mergeCell ref="I40:M40"/>
    <mergeCell ref="W40:AB40"/>
    <mergeCell ref="I41:M41"/>
    <mergeCell ref="W41:AB41"/>
    <mergeCell ref="I42:M42"/>
    <mergeCell ref="I43:M43"/>
    <mergeCell ref="I44:M44"/>
    <mergeCell ref="I45:M45"/>
    <mergeCell ref="B47:F47"/>
    <mergeCell ref="I48:M48"/>
    <mergeCell ref="W48:AC48"/>
    <mergeCell ref="I49:M49"/>
    <mergeCell ref="W49:AC49"/>
    <mergeCell ref="I50:M50"/>
    <mergeCell ref="W50:AB50"/>
    <mergeCell ref="I51:M51"/>
    <mergeCell ref="W51:AC51"/>
    <mergeCell ref="I52:M52"/>
    <mergeCell ref="W52:AB52"/>
    <mergeCell ref="I53:M53"/>
    <mergeCell ref="W53:AC53"/>
    <mergeCell ref="I54:M54"/>
    <mergeCell ref="W54:AB54"/>
    <mergeCell ref="B56:F56"/>
    <mergeCell ref="I57:M57"/>
    <mergeCell ref="I58:M58"/>
    <mergeCell ref="I59:M59"/>
    <mergeCell ref="I60:M60"/>
    <mergeCell ref="I61:M61"/>
    <mergeCell ref="I62:M62"/>
    <mergeCell ref="B64:F64"/>
    <mergeCell ref="I65:M65"/>
    <mergeCell ref="I66:M66"/>
    <mergeCell ref="I67:M67"/>
    <mergeCell ref="I68:M68"/>
    <mergeCell ref="I69:M69"/>
    <mergeCell ref="B71:F71"/>
    <mergeCell ref="I72:M72"/>
    <mergeCell ref="W72:AC72"/>
    <mergeCell ref="I73:M73"/>
    <mergeCell ref="W73:AC73"/>
    <mergeCell ref="I74:M74"/>
    <mergeCell ref="W74:AB74"/>
    <mergeCell ref="I75:M75"/>
    <mergeCell ref="W75:AB75"/>
    <mergeCell ref="E77:F77"/>
    <mergeCell ref="E78:F78"/>
    <mergeCell ref="C80:F80"/>
    <mergeCell ref="I80:J80"/>
  </mergeCells>
  <printOptions horizontalCentered="1"/>
  <pageMargins left="0.196527777777778" right="0.196527777777778" top="0.39375" bottom="1.18125" header="0.511805555555555" footer="0.315277777777778"/>
  <pageSetup horizontalDpi="300" verticalDpi="300" orientation="landscape" paperSize="9" scale="80" copies="1"/>
  <headerFoot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 LibreOffice_project/9b0d9b32d5dcda91d2f1a96dc04c645c450872bf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Crespo</dc:creator>
  <cp:keywords/>
  <dc:description/>
  <cp:lastModifiedBy>Luiz Crespo</cp:lastModifiedBy>
  <dcterms:created xsi:type="dcterms:W3CDTF">2021-12-23T13:11:48Z</dcterms:created>
  <dcterms:modified xsi:type="dcterms:W3CDTF">2021-12-23T13:14:19Z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