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Memorial_Calculo" sheetId="1" r:id="rId1"/>
    <sheet name="Pesquisas_Preço" sheetId="2" r:id="rId2"/>
    <sheet name="Composições" sheetId="3" r:id="rId3"/>
    <sheet name="Composição de BDI" sheetId="4" r:id="rId4"/>
    <sheet name="Planilha_Orçamentária" sheetId="5" r:id="rId5"/>
    <sheet name="Cronograma_Físico_Financeiro" sheetId="6" r:id="rId6"/>
  </sheets>
  <definedNames/>
  <calcPr fullCalcOnLoad="1"/>
</workbook>
</file>

<file path=xl/sharedStrings.xml><?xml version="1.0" encoding="utf-8"?>
<sst xmlns="http://schemas.openxmlformats.org/spreadsheetml/2006/main" count="264" uniqueCount="131">
  <si>
    <t>República Federativa do Brasil – Estado do Rio de Janeiro</t>
  </si>
  <si>
    <t>Prefeitura Municipal de Quissamã</t>
  </si>
  <si>
    <t>Rua Conde Araruama, n° 425 – Quissamã - RJ</t>
  </si>
  <si>
    <t>SERVIÇOS DE INSTALAÇÕES ELÉTRICAS PARA ATENDER  OS EVENTOS DO VERÃO 2023 ( PRAIA DE JOÃO FRANCISCO , PRAIA DE BARRA DO FURADO E PRAIA DO VISGUEIRO )</t>
  </si>
  <si>
    <t>Memorial de Cálculo</t>
  </si>
  <si>
    <t>LOCAÇÃO DE MATERIAIS</t>
  </si>
  <si>
    <t>Item</t>
  </si>
  <si>
    <t>Tabela</t>
  </si>
  <si>
    <t>Código</t>
  </si>
  <si>
    <t>Descrição</t>
  </si>
  <si>
    <t>Observações</t>
  </si>
  <si>
    <t>Unidade</t>
  </si>
  <si>
    <t>Quantidade</t>
  </si>
  <si>
    <t>PESQUISAS DE MERCADO</t>
  </si>
  <si>
    <t>PESQ.1</t>
  </si>
  <si>
    <t>Locação de 300m cabo pré reunido quadriplex 120MM; 200 metros de cabo pré-reunido de al, seção 3#95mm² quadriplex  com neutro, isolamento 0,6/1,0KV; 300 metros de cabo pré-reunido de al seção 3#50mm² com neutro, isolamento 0,6/1,0KV; 450 metros de cabo de alumínio nu, seção 2ca awg; 200 metros de cabo de cobre seção 1x35mm²/750V; 300 metros de cabo de cobre seção 1x16mm²/750V; 550 metros de cabo de cobre seção 1x10mm²/750V; 500M Cabo de cobre 2,5mm; 20 rolos de fita isolante 20M; 300 metros de cabo de cobre seção 1x4mm²/750V ; 800 metros de cabo de cobre seção 1x6mm²/750V</t>
  </si>
  <si>
    <t>DIA</t>
  </si>
  <si>
    <t>Utilização dos cabos de aluminio nu para extensão de rede para atender a ligação dos transformadores na orla e na quadra de areia da praia de João Francisco.</t>
  </si>
  <si>
    <t>Utilização dos cabos pré-reunido quadruplex para as redes de alimentação principal em diversos pontos das praias  de João Francisco , Barra do Furado e Visgueiro</t>
  </si>
  <si>
    <t>Utilização dos cabos de cobre para derivação dos cabos principais em diversos pontos da praia de João Francisco ,  praia de Barra do Furado e praia do Visgueiro</t>
  </si>
  <si>
    <t>Utilização de disjuntores ; cruzetas de madeira ; rele foto célula ; mão francesa , ferragens  e demais acessórios  para instalação nas praias de : João Francisco , Visgueiro e Barra do Furado.</t>
  </si>
  <si>
    <t>PESQ.2</t>
  </si>
  <si>
    <t xml:space="preserve">Locação de 80 refletores de LED 400W; 130 refletores de LED 200W; 35 postes de aço galvanizado circular com 09m ;46 cruzetas de madeira; 92 mão francesa; Parafusos , ferragens ; 30 rele foto célula;  03 postes circular de concreto 11x400kg; 06 postes circular de concreto 11x200Kg e 02 postes circular de concreto 9x200Kg. 03 disjuntores tripolar  de 200A ; 03 disjuntores  tripolar de 100A ; 20 disjuntores bipolar de 40A ; 05 disjuntores de 70A ; 05 disjuntores de 50A ; </t>
  </si>
  <si>
    <t>Utilização dos refletores de LED na orla da praia de João Francisco , na orla da praia de Barra do Furado e na orla da praia do Visgueiro</t>
  </si>
  <si>
    <t xml:space="preserve"> DIA</t>
  </si>
  <si>
    <t>Utilização de 03 postes de concreto 11 x 400 e 04 postes de concreto 11 x 200  para instalação de transformadores na praia de João Francisco e rede aérea ; utilização de 02  postes de concreto 9 x 200  para iluminação na praia do Visgueiro ; utilização de 35 postes galvanizados circular de 9 metros na iluminação da orla da praia de João Francisco;  utilização de 02 postes de concreto 11 x 200  para instalação de iluminação na praia de Barra do Furado</t>
  </si>
  <si>
    <t>EMOP – Composições</t>
  </si>
  <si>
    <t>05.014.0009-A 05.014.0001-A</t>
  </si>
  <si>
    <t xml:space="preserve">Locação  de um transformador de distribuição, trifásico, 60Hz, 13,8kV - 220/127V, 75kVA  e locação de um  transformador de distribuição, trifásico, 60Hz, 13,8kV - 220/127V, 30kVA </t>
  </si>
  <si>
    <t>Utilização de um transformador na quadra de areia e outro transformador em frente ao bar do DILSON na praia de João Francisco para atender a iluminação da orla e a quadra de areia.</t>
  </si>
  <si>
    <t>LOCAÇÃO DE VEÍCULOS</t>
  </si>
  <si>
    <t>EMOP - Composições</t>
  </si>
  <si>
    <t>19.004.0006-C</t>
  </si>
  <si>
    <t>Caminhão carroceria fixa, trucado, 12T, motor diesel 142 CV, excl. motorista (CP)</t>
  </si>
  <si>
    <t xml:space="preserve">16 Dias (10 dias de montagem e 6 dias de desmontagem) x 7h por dia = 112h </t>
  </si>
  <si>
    <t>H</t>
  </si>
  <si>
    <t>19.004.0081-C</t>
  </si>
  <si>
    <t>Guindauto capac. 4T. a aprox. 2mt alcance  vert. a aprox. 8mt, sobre chassi de caminhão, excl. este e excl. operador (CP)</t>
  </si>
  <si>
    <t>19.004.0045-C</t>
  </si>
  <si>
    <t>Veículo de passeio, 5 passageiros, motor bicombustível (gasolina e ácool) de 1.0 litro, exclusive motorista</t>
  </si>
  <si>
    <t>16 Dias (10 dias de montagem e 6 dias de desmontagem) x 4h por dia = 64h</t>
  </si>
  <si>
    <t>MÃO-DE-OBRA</t>
  </si>
  <si>
    <t>05.105.0130-A</t>
  </si>
  <si>
    <t>Mão de obra de engenheiro ou arquiteto jr., inclusive encargos sociais</t>
  </si>
  <si>
    <t xml:space="preserve">16 Dias (10 dias de montagem e 6 dias de desmontagem) x 2h por dia x 1 profissional = 32h </t>
  </si>
  <si>
    <t>MÊS</t>
  </si>
  <si>
    <t>05.105.0112-A</t>
  </si>
  <si>
    <t>Mão de obra de eletricista, inclusive encargos sociais</t>
  </si>
  <si>
    <t xml:space="preserve">16 Dias (10 dias de montagem e 6 dias de desmontagem) x 8h por dia x 2 profissionais = 256h </t>
  </si>
  <si>
    <t>05.105.0115-A</t>
  </si>
  <si>
    <t>Mão de obra de ajudante, inclusive encargos sociais</t>
  </si>
  <si>
    <t xml:space="preserve">16 Dias (10 dias de montagem e 6 dias de desmontagem) x 8h por dia x 3 profissionais = 384h </t>
  </si>
  <si>
    <t>05.105.0127-A</t>
  </si>
  <si>
    <t>Mão de obra de encarregado de obra, inclusive encargos sociais</t>
  </si>
  <si>
    <t xml:space="preserve">16 Dias (10 dias de montagem e 6 dias de desmontagem) x 4h por dia x 1 profissional = 64h </t>
  </si>
  <si>
    <t>Mão de obra de eletricista, inclusive encargos sociais (Plantão)</t>
  </si>
  <si>
    <t>60 Dias de período noturno  x 8h por dia (das 19h às 04h) x 1 profissional = 480h; 60 dias de período diurno  x 8h por dia (das 10h às 19h) x 1 profissional = 480h</t>
  </si>
  <si>
    <t>Mão de obra de ajudante, inclusive encargos sociais (Plantão)</t>
  </si>
  <si>
    <t>05.105.0148-A</t>
  </si>
  <si>
    <t>Mão de obra de motorista, inclusive encargos sociais</t>
  </si>
  <si>
    <t>OBS. Pela tabela EMOP a referência de trabalho por mês dos profissionais é de 176 horas trabalhadas.</t>
  </si>
  <si>
    <t>SERVIÇOS DE INSTALAÇÕES ELÉTRICAS  PARA ATENDER OS EVENTOS DO VERÃO 2023 (PRAIA DE JOÃO FRANCISCO , PRAIA DE BARRA DO FURADO E PRAIA DO VISGUEIRO)</t>
  </si>
  <si>
    <t>Mapa das Cotações para Uso na Planilha de Composições</t>
  </si>
  <si>
    <t>Fornecedor</t>
  </si>
  <si>
    <t>Valor</t>
  </si>
  <si>
    <t>Média</t>
  </si>
  <si>
    <t>JL Empreiteira Serviços e Comércio Ltda</t>
  </si>
  <si>
    <t>DG Entretenimento Produções e Sonorização Ltda ME</t>
  </si>
  <si>
    <t>PCP Equipamentos Elétricos LTDA</t>
  </si>
  <si>
    <t xml:space="preserve">80 refletores de LED 400W; 130 refletores de LED 200W; 35 postes de aço galvanizado circular com 09m ;46 cruzetas de madeira; 92 mão francesa; Parafusos , ferragens ; 30 rele foto célula;  03 postes circular de concreto 11x400kg; 06 postes circular de concreto 11x200Kg e 02 postes circular de concreto 9x200Kg. 03 disjuntores tripolar  de 200A ; 03 disjuntores  tripolar de 100A ; 20 disjuntores bipolar de 40A ; 05 disjuntores de 70A ; 05 disjuntores de 50A ; </t>
  </si>
  <si>
    <t>SERVIÇOS DE INSTALAÇÕES ELÉTRICAS PARA ATENDER OS EVENTOS DO VERÃO 2023(PRAIA DE JOÃO FRANCISCO , PRAIA DE BARRA DO FURADO E PRAIA DO VISGUEIRO )</t>
  </si>
  <si>
    <t>Planilha de Composição de BDI</t>
  </si>
  <si>
    <t>Referência: Setembro 2022</t>
  </si>
  <si>
    <t>Item componente do BDI</t>
  </si>
  <si>
    <t xml:space="preserve">Valores Propostos </t>
  </si>
  <si>
    <t>Tributos</t>
  </si>
  <si>
    <t>%</t>
  </si>
  <si>
    <t>AC</t>
  </si>
  <si>
    <t>Administração Central</t>
  </si>
  <si>
    <t>PIS</t>
  </si>
  <si>
    <t>R</t>
  </si>
  <si>
    <t>Riscos</t>
  </si>
  <si>
    <t>COFINS</t>
  </si>
  <si>
    <t>S + G</t>
  </si>
  <si>
    <t>Seguro e Garantia</t>
  </si>
  <si>
    <t>ISS</t>
  </si>
  <si>
    <t>DF</t>
  </si>
  <si>
    <t>Despesas Financeiras</t>
  </si>
  <si>
    <t>Total</t>
  </si>
  <si>
    <t>L</t>
  </si>
  <si>
    <t>Lucro</t>
  </si>
  <si>
    <t xml:space="preserve">I </t>
  </si>
  <si>
    <t>Tributos (PIS, COFINS e ISS)</t>
  </si>
  <si>
    <t>BDI %=</t>
  </si>
  <si>
    <t>Esta planilha foi elaborada conforme equação para cálculo do percentual do BDI recomendada pelo relatório do acórdão TCU – 2369/2011 e TCU – 2622/2013, conforme abaixo ilustrado.</t>
  </si>
  <si>
    <t>Planilha Orçamentária</t>
  </si>
  <si>
    <t>Referência:EMOP de 09/2022</t>
  </si>
  <si>
    <t>V. Unit.</t>
  </si>
  <si>
    <t>V. Total</t>
  </si>
  <si>
    <t>05.014.0009-A</t>
  </si>
  <si>
    <t xml:space="preserve">Aluguel de  transformador de distribuição, trifásico, 60Hz, 13,8kV - 220/127V, 75kVA  </t>
  </si>
  <si>
    <t>UNXMES</t>
  </si>
  <si>
    <t>05.014.0001-A</t>
  </si>
  <si>
    <t xml:space="preserve"> Aluguel de   transformador de distribuição, trifásico, 60Hz, 13,8kV - 220/127V, 30kVA</t>
  </si>
  <si>
    <t>SUBTOTAL DE LOCAÇÃO DE MATERIAIS</t>
  </si>
  <si>
    <t>CAMINHÃO CARROCERIA FIXA, TRUCADO, 12T, MOTOR DIESEL 142 CV, EXCL. MOTORISTA (CP)</t>
  </si>
  <si>
    <t>GUINDAUTO CAPAC. 4T. A APROX. 2MT ALCANCE  VERT. A APROX. 8MT, SOBRE CHASSI DE CAMINHÃO, EXCL. ESTE E EXCL. OPERADOR (CP)</t>
  </si>
  <si>
    <t>VEÍCULO DE PASSEIO, 5 PASSAGEIROS, MOTOR BICOMBUSTÍVEL (GASOLINA E ÁCOOL) DE 1.0 LITRO, EXCLUSIVE MOTORISTA</t>
  </si>
  <si>
    <t>SUBTOTAL DE LOCAÇÃO DE VEÍCULOS</t>
  </si>
  <si>
    <t>MÃO DE OBRA DE ENGENHEIRO OU ARQUITETO JR., INCLUSIVE ENCARGOS SOCIAIS</t>
  </si>
  <si>
    <t>MÃO DE OBRA DE ELETRICISTA, INCLUSIVE ENCARGOS SOCIAIS</t>
  </si>
  <si>
    <t>MÃO DE OBRA DE AJUDANTE, INCLUSIVE ENCARGOS SOCIAIS</t>
  </si>
  <si>
    <t>MÃO DE OBRA DE ENCARREGADO DE OBRA, INCLUSIVE ENCARGOS SOCIAIS</t>
  </si>
  <si>
    <t>MÃO DE OBRA DE ELETRICISTA, INCLUSIVE ENCARGOS SOCIAIS (PLANTÃO)</t>
  </si>
  <si>
    <t>MÃO DE OBRA DE AJUDANTE, INCLUSIVE ENCARGOS SOCIAIS (PLANTÃO)</t>
  </si>
  <si>
    <t>MÃO DE OBRA DE MOTORISTA, INCLUSIVE ENCARGOS SOCIAIS</t>
  </si>
  <si>
    <t>SUBTOTAL DE MÃO-DE-OBRA</t>
  </si>
  <si>
    <t>SUBTOTAL GERAL EQUIPAMENTO + LOCAÇÃO DE MATERIAIS + MÃO DE OBRA</t>
  </si>
  <si>
    <t>BDI (18%)</t>
  </si>
  <si>
    <t xml:space="preserve">SUBTOTAL EQUIPAMENTOS + LOCAÇÃO DE MATERIAIS + MÃO DE OBRA (COM BDI)  </t>
  </si>
  <si>
    <t>SERVIÇOS DE INSTALAÇÕES ELÉTRICAS VERÃO 2023</t>
  </si>
  <si>
    <t>Cronograma de Desembolso</t>
  </si>
  <si>
    <t>VALOR TOTAL DO CONTRATO</t>
  </si>
  <si>
    <t>Etapa</t>
  </si>
  <si>
    <t>Mês</t>
  </si>
  <si>
    <t>Percentual Executado</t>
  </si>
  <si>
    <t>Valor Etapa</t>
  </si>
  <si>
    <t>Percentual Acumulado</t>
  </si>
  <si>
    <t>Valor Acumulado</t>
  </si>
  <si>
    <t>50,00% (38 DIAS)</t>
  </si>
  <si>
    <t>50,00% (76 DIAS)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</si>
</sst>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&quot; R$ &quot;* #,##0.00\ ;&quot;-R$ &quot;* #,##0.00\ ;&quot; R$ &quot;* \-#\ ;\ @"/>
    <numFmt numFmtId="167" formatCode="General"/>
    <numFmt numFmtId="168" formatCode="0.00"/>
    <numFmt numFmtId="169" formatCode="[$R$ -416]#,##0.00"/>
    <numFmt numFmtId="170" formatCode="&quot;R$ &quot;#,##0.00;[RED]&quot;-R$ &quot;#,##0.00"/>
    <numFmt numFmtId="171" formatCode="&quot;R$ &quot;#,##0.00"/>
    <numFmt numFmtId="172" formatCode="0.00%"/>
  </numFmts>
  <fonts count="22">
    <font>
      <sz val="10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Calibri"/>
      <family val="0"/>
    </font>
    <font>
      <b/>
      <sz val="11"/>
      <color indexed="9"/>
      <name val="Calibri"/>
      <family val="0"/>
    </font>
    <font>
      <sz val="8"/>
      <color indexed="8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5"/>
      <color indexed="8"/>
      <name val="Arial"/>
      <family val="0"/>
    </font>
    <font>
      <u val="single"/>
      <sz val="7.5"/>
      <color indexed="8"/>
      <name val="Arial"/>
      <family val="0"/>
    </font>
    <font>
      <b/>
      <sz val="6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b/>
      <sz val="8"/>
      <color indexed="8"/>
      <name val="&quot;Times New Roman&quot;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7.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/>
    </xf>
    <xf numFmtId="164" fontId="6" fillId="0" borderId="3" xfId="0" applyFont="1" applyBorder="1" applyAlignment="1">
      <alignment horizontal="right" vertical="top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left" vertical="center" wrapText="1"/>
    </xf>
    <xf numFmtId="164" fontId="10" fillId="0" borderId="5" xfId="0" applyFont="1" applyBorder="1" applyAlignment="1">
      <alignment horizontal="left" wrapText="1"/>
    </xf>
    <xf numFmtId="165" fontId="9" fillId="0" borderId="5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4" fontId="11" fillId="0" borderId="5" xfId="0" applyFont="1" applyBorder="1" applyAlignment="1">
      <alignment horizontal="left" wrapText="1"/>
    </xf>
    <xf numFmtId="164" fontId="9" fillId="0" borderId="5" xfId="0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/>
    </xf>
    <xf numFmtId="164" fontId="9" fillId="0" borderId="5" xfId="0" applyFont="1" applyBorder="1" applyAlignment="1">
      <alignment horizontal="left" vertical="center" wrapText="1"/>
    </xf>
    <xf numFmtId="165" fontId="13" fillId="0" borderId="0" xfId="0" applyNumberFormat="1" applyFont="1" applyAlignment="1">
      <alignment horizontal="center"/>
    </xf>
    <xf numFmtId="164" fontId="14" fillId="3" borderId="5" xfId="0" applyFont="1" applyFill="1" applyBorder="1" applyAlignment="1">
      <alignment horizontal="center"/>
    </xf>
    <xf numFmtId="168" fontId="9" fillId="0" borderId="5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top"/>
    </xf>
    <xf numFmtId="164" fontId="4" fillId="0" borderId="0" xfId="0" applyFont="1" applyAlignment="1">
      <alignment horizontal="center" vertical="center" wrapText="1"/>
    </xf>
    <xf numFmtId="164" fontId="5" fillId="5" borderId="0" xfId="0" applyFont="1" applyFill="1" applyAlignment="1">
      <alignment horizontal="center"/>
    </xf>
    <xf numFmtId="164" fontId="6" fillId="0" borderId="0" xfId="0" applyFont="1" applyAlignment="1">
      <alignment horizontal="right" vertical="top"/>
    </xf>
    <xf numFmtId="164" fontId="8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 wrapText="1"/>
    </xf>
    <xf numFmtId="164" fontId="10" fillId="0" borderId="5" xfId="0" applyFont="1" applyBorder="1" applyAlignment="1">
      <alignment wrapText="1"/>
    </xf>
    <xf numFmtId="169" fontId="9" fillId="5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right" vertical="center"/>
    </xf>
    <xf numFmtId="164" fontId="0" fillId="0" borderId="0" xfId="0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top"/>
    </xf>
    <xf numFmtId="164" fontId="5" fillId="2" borderId="5" xfId="0" applyFont="1" applyFill="1" applyBorder="1" applyAlignment="1">
      <alignment horizontal="center"/>
    </xf>
    <xf numFmtId="164" fontId="6" fillId="0" borderId="5" xfId="0" applyFont="1" applyBorder="1" applyAlignment="1">
      <alignment horizontal="right" vertical="top"/>
    </xf>
    <xf numFmtId="165" fontId="16" fillId="3" borderId="5" xfId="0" applyNumberFormat="1" applyFont="1" applyFill="1" applyBorder="1" applyAlignment="1">
      <alignment horizontal="center"/>
    </xf>
    <xf numFmtId="164" fontId="17" fillId="0" borderId="5" xfId="0" applyFont="1" applyBorder="1" applyAlignment="1">
      <alignment/>
    </xf>
    <xf numFmtId="164" fontId="13" fillId="0" borderId="5" xfId="0" applyFont="1" applyBorder="1" applyAlignment="1">
      <alignment/>
    </xf>
    <xf numFmtId="165" fontId="14" fillId="6" borderId="5" xfId="0" applyNumberFormat="1" applyFont="1" applyFill="1" applyBorder="1" applyAlignment="1">
      <alignment horizontal="center" wrapText="1"/>
    </xf>
    <xf numFmtId="165" fontId="14" fillId="6" borderId="5" xfId="0" applyNumberFormat="1" applyFont="1" applyFill="1" applyBorder="1" applyAlignment="1">
      <alignment wrapText="1"/>
    </xf>
    <xf numFmtId="165" fontId="14" fillId="6" borderId="5" xfId="0" applyNumberFormat="1" applyFont="1" applyFill="1" applyBorder="1" applyAlignment="1">
      <alignment horizontal="right" wrapText="1"/>
    </xf>
    <xf numFmtId="164" fontId="14" fillId="6" borderId="5" xfId="0" applyFont="1" applyFill="1" applyBorder="1" applyAlignment="1">
      <alignment horizontal="right" wrapText="1"/>
    </xf>
    <xf numFmtId="164" fontId="14" fillId="6" borderId="5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wrapText="1"/>
    </xf>
    <xf numFmtId="165" fontId="18" fillId="0" borderId="5" xfId="0" applyNumberFormat="1" applyFont="1" applyBorder="1" applyAlignment="1">
      <alignment horizontal="center" wrapText="1"/>
    </xf>
    <xf numFmtId="164" fontId="18" fillId="0" borderId="5" xfId="0" applyFont="1" applyBorder="1" applyAlignment="1">
      <alignment horizontal="right"/>
    </xf>
    <xf numFmtId="170" fontId="18" fillId="0" borderId="5" xfId="0" applyNumberFormat="1" applyFont="1" applyBorder="1" applyAlignment="1">
      <alignment horizontal="right"/>
    </xf>
    <xf numFmtId="164" fontId="13" fillId="0" borderId="5" xfId="0" applyFont="1" applyBorder="1" applyAlignment="1">
      <alignment/>
    </xf>
    <xf numFmtId="171" fontId="18" fillId="0" borderId="5" xfId="0" applyNumberFormat="1" applyFont="1" applyBorder="1" applyAlignment="1">
      <alignment horizontal="right"/>
    </xf>
    <xf numFmtId="165" fontId="13" fillId="0" borderId="0" xfId="0" applyNumberFormat="1" applyFont="1" applyAlignment="1">
      <alignment/>
    </xf>
    <xf numFmtId="165" fontId="9" fillId="0" borderId="0" xfId="0" applyNumberFormat="1" applyFont="1" applyAlignment="1">
      <alignment wrapText="1"/>
    </xf>
    <xf numFmtId="165" fontId="14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3" fillId="0" borderId="0" xfId="0" applyFont="1" applyAlignment="1">
      <alignment/>
    </xf>
    <xf numFmtId="171" fontId="14" fillId="0" borderId="0" xfId="0" applyNumberFormat="1" applyFont="1" applyAlignment="1">
      <alignment horizontal="right"/>
    </xf>
    <xf numFmtId="164" fontId="13" fillId="0" borderId="0" xfId="0" applyFont="1" applyAlignment="1">
      <alignment/>
    </xf>
    <xf numFmtId="164" fontId="6" fillId="0" borderId="6" xfId="0" applyFont="1" applyBorder="1" applyAlignment="1">
      <alignment horizontal="right" vertical="top"/>
    </xf>
    <xf numFmtId="164" fontId="19" fillId="0" borderId="7" xfId="0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/>
    </xf>
    <xf numFmtId="164" fontId="19" fillId="0" borderId="9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13" fillId="0" borderId="11" xfId="0" applyFont="1" applyBorder="1" applyAlignment="1">
      <alignment horizontal="center"/>
    </xf>
    <xf numFmtId="164" fontId="13" fillId="0" borderId="12" xfId="0" applyFont="1" applyBorder="1" applyAlignment="1">
      <alignment horizontal="left" vertical="center"/>
    </xf>
    <xf numFmtId="164" fontId="13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center"/>
    </xf>
    <xf numFmtId="168" fontId="13" fillId="4" borderId="15" xfId="0" applyNumberFormat="1" applyFont="1" applyFill="1" applyBorder="1" applyAlignment="1">
      <alignment horizontal="center" vertical="center"/>
    </xf>
    <xf numFmtId="164" fontId="13" fillId="0" borderId="16" xfId="0" applyFont="1" applyBorder="1" applyAlignment="1">
      <alignment horizontal="center"/>
    </xf>
    <xf numFmtId="164" fontId="13" fillId="0" borderId="5" xfId="0" applyFont="1" applyBorder="1" applyAlignment="1">
      <alignment horizontal="left" vertical="center"/>
    </xf>
    <xf numFmtId="164" fontId="13" fillId="0" borderId="15" xfId="0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/>
    </xf>
    <xf numFmtId="168" fontId="0" fillId="4" borderId="15" xfId="0" applyNumberFormat="1" applyFont="1" applyFill="1" applyBorder="1" applyAlignment="1">
      <alignment horizontal="center" vertical="center"/>
    </xf>
    <xf numFmtId="164" fontId="19" fillId="0" borderId="17" xfId="0" applyFont="1" applyBorder="1" applyAlignment="1">
      <alignment horizontal="center"/>
    </xf>
    <xf numFmtId="168" fontId="13" fillId="4" borderId="18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3" fillId="0" borderId="19" xfId="0" applyFont="1" applyBorder="1" applyAlignment="1">
      <alignment horizontal="center" vertical="center"/>
    </xf>
    <xf numFmtId="164" fontId="13" fillId="0" borderId="20" xfId="0" applyFont="1" applyBorder="1" applyAlignment="1">
      <alignment horizontal="left" vertical="center"/>
    </xf>
    <xf numFmtId="164" fontId="13" fillId="0" borderId="18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9" fillId="0" borderId="7" xfId="0" applyFont="1" applyBorder="1" applyAlignment="1">
      <alignment horizontal="center"/>
    </xf>
    <xf numFmtId="168" fontId="19" fillId="4" borderId="8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left" vertical="center" wrapText="1"/>
    </xf>
    <xf numFmtId="164" fontId="21" fillId="4" borderId="5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14" fillId="3" borderId="5" xfId="0" applyNumberFormat="1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right"/>
    </xf>
    <xf numFmtId="164" fontId="5" fillId="2" borderId="21" xfId="0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vertical="center"/>
    </xf>
    <xf numFmtId="172" fontId="9" fillId="0" borderId="5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4" fontId="0" fillId="0" borderId="22" xfId="0" applyBorder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CE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BE4D5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833C0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4657725</xdr:colOff>
      <xdr:row>0</xdr:row>
      <xdr:rowOff>76200</xdr:rowOff>
    </xdr:from>
    <xdr:to>
      <xdr:col>5</xdr:col>
      <xdr:colOff>228600</xdr:colOff>
      <xdr:row>0</xdr:row>
      <xdr:rowOff>838200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3912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3943350</xdr:colOff>
      <xdr:row>0</xdr:row>
      <xdr:rowOff>66675</xdr:rowOff>
    </xdr:from>
    <xdr:to>
      <xdr:col>3</xdr:col>
      <xdr:colOff>762000</xdr:colOff>
      <xdr:row>0</xdr:row>
      <xdr:rowOff>828675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6675"/>
          <a:ext cx="1028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323850</xdr:colOff>
      <xdr:row>0</xdr:row>
      <xdr:rowOff>0</xdr:rowOff>
    </xdr:from>
    <xdr:to>
      <xdr:col>4</xdr:col>
      <xdr:colOff>523875</xdr:colOff>
      <xdr:row>0</xdr:row>
      <xdr:rowOff>762000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3695700</xdr:colOff>
      <xdr:row>0</xdr:row>
      <xdr:rowOff>57150</xdr:rowOff>
    </xdr:from>
    <xdr:to>
      <xdr:col>3</xdr:col>
      <xdr:colOff>304800</xdr:colOff>
      <xdr:row>0</xdr:row>
      <xdr:rowOff>819150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7150"/>
          <a:ext cx="10096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21</xdr:row>
      <xdr:rowOff>9525</xdr:rowOff>
    </xdr:from>
    <xdr:to>
      <xdr:col>2</xdr:col>
      <xdr:colOff>2181225</xdr:colOff>
      <xdr:row>24</xdr:row>
      <xdr:rowOff>9525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133850"/>
          <a:ext cx="3714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2562225</xdr:colOff>
      <xdr:row>0</xdr:row>
      <xdr:rowOff>57150</xdr:rowOff>
    </xdr:from>
    <xdr:to>
      <xdr:col>3</xdr:col>
      <xdr:colOff>3762375</xdr:colOff>
      <xdr:row>0</xdr:row>
      <xdr:rowOff>819150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1200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1028700</xdr:colOff>
      <xdr:row>0</xdr:row>
      <xdr:rowOff>57150</xdr:rowOff>
    </xdr:from>
    <xdr:to>
      <xdr:col>3</xdr:col>
      <xdr:colOff>733425</xdr:colOff>
      <xdr:row>0</xdr:row>
      <xdr:rowOff>819150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7150"/>
          <a:ext cx="1143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workbookViewId="0" topLeftCell="A8">
      <selection activeCell="A35" sqref="A35"/>
    </sheetView>
  </sheetViews>
  <sheetFormatPr defaultColWidth="9.140625" defaultRowHeight="12.75"/>
  <cols>
    <col min="1" max="1" width="9.57421875" style="0" customWidth="1"/>
    <col min="2" max="2" width="18.28125" style="0" customWidth="1"/>
    <col min="3" max="3" width="12.140625" style="0" customWidth="1"/>
    <col min="4" max="5" width="81.140625" style="0" customWidth="1"/>
    <col min="6" max="6" width="13.140625" style="0" customWidth="1"/>
    <col min="7" max="7" width="11.8515625" style="0" customWidth="1"/>
    <col min="8" max="8" width="9.140625" style="0" customWidth="1"/>
    <col min="9" max="9" width="14.28125" style="0" customWidth="1"/>
    <col min="10" max="25" width="8.7109375" style="0" customWidth="1"/>
    <col min="26" max="64" width="14.28125" style="0" customWidth="1"/>
    <col min="65" max="16384" width="12.7109375" style="0" customWidth="1"/>
  </cols>
  <sheetData>
    <row r="1" spans="1:25" ht="69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4" t="s">
        <v>1</v>
      </c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>
      <c r="A4" s="5" t="s">
        <v>2</v>
      </c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>
      <c r="A5" s="6" t="s">
        <v>3</v>
      </c>
      <c r="B5" s="6"/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" t="s">
        <v>4</v>
      </c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>
      <c r="A7" s="8"/>
      <c r="B7" s="8"/>
      <c r="C7" s="8"/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>
      <c r="A8" s="9" t="s">
        <v>5</v>
      </c>
      <c r="B8" s="9"/>
      <c r="C8" s="9"/>
      <c r="D8" s="9"/>
      <c r="E8" s="9"/>
      <c r="F8" s="9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>
      <c r="A9" s="10" t="s">
        <v>6</v>
      </c>
      <c r="B9" s="11" t="s">
        <v>7</v>
      </c>
      <c r="C9" s="11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>
      <c r="A10" s="12">
        <v>1</v>
      </c>
      <c r="B10" s="13" t="s">
        <v>13</v>
      </c>
      <c r="C10" s="12" t="s">
        <v>14</v>
      </c>
      <c r="D10" s="14" t="s">
        <v>15</v>
      </c>
      <c r="E10" s="15"/>
      <c r="F10" s="16" t="s">
        <v>16</v>
      </c>
      <c r="G10" s="13">
        <v>60</v>
      </c>
      <c r="H10" s="2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7.25">
      <c r="A11" s="12"/>
      <c r="B11" s="12"/>
      <c r="C11" s="12"/>
      <c r="D11" s="12"/>
      <c r="E11" s="15" t="s">
        <v>17</v>
      </c>
      <c r="F11" s="16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7.25">
      <c r="A12" s="12"/>
      <c r="B12" s="12"/>
      <c r="C12" s="12"/>
      <c r="D12" s="12"/>
      <c r="E12" s="15" t="s">
        <v>18</v>
      </c>
      <c r="F12" s="16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7.25">
      <c r="A13" s="12"/>
      <c r="B13" s="12"/>
      <c r="C13" s="12"/>
      <c r="D13" s="12"/>
      <c r="E13" s="15" t="s">
        <v>19</v>
      </c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12"/>
      <c r="B14" s="12"/>
      <c r="C14" s="12"/>
      <c r="D14" s="12"/>
      <c r="E14" s="18" t="s">
        <v>20</v>
      </c>
      <c r="F14" s="16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.75" customHeight="1">
      <c r="A15" s="19">
        <f>A10+1</f>
        <v>2</v>
      </c>
      <c r="B15" s="13" t="s">
        <v>13</v>
      </c>
      <c r="C15" s="19" t="s">
        <v>21</v>
      </c>
      <c r="D15" s="14" t="s">
        <v>22</v>
      </c>
      <c r="E15" s="15" t="s">
        <v>23</v>
      </c>
      <c r="F15" s="16" t="s">
        <v>24</v>
      </c>
      <c r="G15" s="13">
        <v>60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8.25" customHeight="1">
      <c r="A16" s="19"/>
      <c r="B16" s="19"/>
      <c r="C16" s="19"/>
      <c r="D16" s="19"/>
      <c r="E16" s="15" t="s">
        <v>25</v>
      </c>
      <c r="F16" s="16"/>
      <c r="G16" s="16"/>
      <c r="H16" s="2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19"/>
      <c r="B17" s="19"/>
      <c r="C17" s="19"/>
      <c r="D17" s="19"/>
      <c r="E17" s="15"/>
      <c r="F17" s="16"/>
      <c r="G17" s="16"/>
      <c r="H17" s="2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>
      <c r="A18" s="12">
        <v>3</v>
      </c>
      <c r="B18" s="13" t="s">
        <v>26</v>
      </c>
      <c r="C18" s="20" t="s">
        <v>27</v>
      </c>
      <c r="D18" s="14" t="s">
        <v>28</v>
      </c>
      <c r="E18" s="14" t="s">
        <v>29</v>
      </c>
      <c r="F18" s="21" t="s">
        <v>16</v>
      </c>
      <c r="G18" s="13">
        <v>60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2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9" t="s">
        <v>30</v>
      </c>
      <c r="B20" s="9"/>
      <c r="C20" s="9"/>
      <c r="D20" s="9"/>
      <c r="E20" s="9"/>
      <c r="F20" s="9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10" t="s">
        <v>6</v>
      </c>
      <c r="B21" s="11" t="s">
        <v>7</v>
      </c>
      <c r="C21" s="11" t="s">
        <v>8</v>
      </c>
      <c r="D21" s="10" t="s">
        <v>9</v>
      </c>
      <c r="E21" s="10" t="s">
        <v>10</v>
      </c>
      <c r="F21" s="10" t="s">
        <v>11</v>
      </c>
      <c r="G21" s="10" t="s">
        <v>12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>
      <c r="A22" s="12">
        <v>4</v>
      </c>
      <c r="B22" s="13" t="s">
        <v>31</v>
      </c>
      <c r="C22" s="13" t="s">
        <v>32</v>
      </c>
      <c r="D22" s="22" t="s">
        <v>33</v>
      </c>
      <c r="E22" s="22" t="s">
        <v>34</v>
      </c>
      <c r="F22" s="23" t="s">
        <v>35</v>
      </c>
      <c r="G22" s="13">
        <v>112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7.25">
      <c r="A23" s="12">
        <v>5</v>
      </c>
      <c r="B23" s="13" t="s">
        <v>31</v>
      </c>
      <c r="C23" s="13" t="s">
        <v>36</v>
      </c>
      <c r="D23" s="14" t="s">
        <v>37</v>
      </c>
      <c r="E23" s="22" t="s">
        <v>34</v>
      </c>
      <c r="F23" s="16" t="s">
        <v>35</v>
      </c>
      <c r="G23" s="13">
        <v>112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2">
        <v>6</v>
      </c>
      <c r="B24" s="13" t="s">
        <v>31</v>
      </c>
      <c r="C24" s="13" t="s">
        <v>38</v>
      </c>
      <c r="D24" s="22" t="s">
        <v>39</v>
      </c>
      <c r="E24" s="22" t="s">
        <v>40</v>
      </c>
      <c r="F24" s="16" t="s">
        <v>35</v>
      </c>
      <c r="G24" s="13">
        <v>64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24"/>
      <c r="B25" s="24"/>
      <c r="C25" s="24"/>
      <c r="D25" s="24"/>
      <c r="E25" s="24"/>
      <c r="F25" s="24"/>
      <c r="G25" s="2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9" t="s">
        <v>41</v>
      </c>
      <c r="B27" s="9"/>
      <c r="C27" s="9"/>
      <c r="D27" s="9"/>
      <c r="E27" s="9"/>
      <c r="F27" s="9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10" t="s">
        <v>6</v>
      </c>
      <c r="B28" s="11" t="s">
        <v>7</v>
      </c>
      <c r="C28" s="11" t="s">
        <v>8</v>
      </c>
      <c r="D28" s="10" t="s">
        <v>9</v>
      </c>
      <c r="E28" s="10" t="s">
        <v>10</v>
      </c>
      <c r="F28" s="10" t="s">
        <v>11</v>
      </c>
      <c r="G28" s="10" t="s">
        <v>12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12">
        <v>7</v>
      </c>
      <c r="B29" s="13" t="s">
        <v>31</v>
      </c>
      <c r="C29" s="13" t="s">
        <v>42</v>
      </c>
      <c r="D29" s="22" t="s">
        <v>43</v>
      </c>
      <c r="E29" s="22" t="s">
        <v>44</v>
      </c>
      <c r="F29" s="16" t="s">
        <v>45</v>
      </c>
      <c r="G29" s="13">
        <v>0.18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12">
        <v>8</v>
      </c>
      <c r="B30" s="13" t="s">
        <v>31</v>
      </c>
      <c r="C30" s="13" t="s">
        <v>46</v>
      </c>
      <c r="D30" s="22" t="s">
        <v>47</v>
      </c>
      <c r="E30" s="22" t="s">
        <v>48</v>
      </c>
      <c r="F30" s="16" t="s">
        <v>45</v>
      </c>
      <c r="G30" s="13">
        <v>1.45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12">
        <v>9</v>
      </c>
      <c r="B31" s="13" t="s">
        <v>31</v>
      </c>
      <c r="C31" s="13" t="s">
        <v>49</v>
      </c>
      <c r="D31" s="22" t="s">
        <v>50</v>
      </c>
      <c r="E31" s="22" t="s">
        <v>51</v>
      </c>
      <c r="F31" s="16" t="s">
        <v>45</v>
      </c>
      <c r="G31" s="13">
        <v>2.18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12">
        <v>10</v>
      </c>
      <c r="B32" s="13" t="s">
        <v>31</v>
      </c>
      <c r="C32" s="13" t="s">
        <v>52</v>
      </c>
      <c r="D32" s="22" t="s">
        <v>53</v>
      </c>
      <c r="E32" s="22" t="s">
        <v>54</v>
      </c>
      <c r="F32" s="16" t="s">
        <v>45</v>
      </c>
      <c r="G32" s="13">
        <v>0.36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7.25">
      <c r="A33" s="12">
        <v>11</v>
      </c>
      <c r="B33" s="13" t="s">
        <v>31</v>
      </c>
      <c r="C33" s="13" t="s">
        <v>46</v>
      </c>
      <c r="D33" s="22" t="s">
        <v>55</v>
      </c>
      <c r="E33" s="14" t="s">
        <v>56</v>
      </c>
      <c r="F33" s="16" t="s">
        <v>45</v>
      </c>
      <c r="G33" s="13">
        <v>5.45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25">
      <c r="A34" s="12">
        <v>12</v>
      </c>
      <c r="B34" s="13" t="s">
        <v>31</v>
      </c>
      <c r="C34" s="13" t="s">
        <v>49</v>
      </c>
      <c r="D34" s="22" t="s">
        <v>57</v>
      </c>
      <c r="E34" s="14" t="s">
        <v>56</v>
      </c>
      <c r="F34" s="16" t="s">
        <v>45</v>
      </c>
      <c r="G34" s="25">
        <v>5.45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12">
        <v>13</v>
      </c>
      <c r="B35" s="13" t="s">
        <v>31</v>
      </c>
      <c r="C35" s="13" t="s">
        <v>58</v>
      </c>
      <c r="D35" s="22" t="s">
        <v>59</v>
      </c>
      <c r="E35" s="22" t="s">
        <v>34</v>
      </c>
      <c r="F35" s="16" t="s">
        <v>45</v>
      </c>
      <c r="G35" s="25">
        <v>0.63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6" t="s">
        <v>60</v>
      </c>
      <c r="B37" s="26"/>
      <c r="C37" s="26"/>
      <c r="D37" s="26"/>
      <c r="E37" s="26"/>
      <c r="F37" s="26"/>
      <c r="G37" s="2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</sheetData>
  <sheetProtection selectLockedCells="1" selectUnlockedCells="1"/>
  <mergeCells count="24">
    <mergeCell ref="A1:G1"/>
    <mergeCell ref="A2:G2"/>
    <mergeCell ref="A3:G3"/>
    <mergeCell ref="A4:G4"/>
    <mergeCell ref="A5:G5"/>
    <mergeCell ref="A6:G6"/>
    <mergeCell ref="A7:G7"/>
    <mergeCell ref="A8:G8"/>
    <mergeCell ref="A10:A14"/>
    <mergeCell ref="B10:B14"/>
    <mergeCell ref="C10:C14"/>
    <mergeCell ref="D10:D14"/>
    <mergeCell ref="F10:F14"/>
    <mergeCell ref="G10:G14"/>
    <mergeCell ref="A15:A17"/>
    <mergeCell ref="B15:B17"/>
    <mergeCell ref="C15:C17"/>
    <mergeCell ref="D15:D17"/>
    <mergeCell ref="F15:F17"/>
    <mergeCell ref="G15:G17"/>
    <mergeCell ref="A20:G20"/>
    <mergeCell ref="A25:G25"/>
    <mergeCell ref="A27:G27"/>
    <mergeCell ref="A37:G37"/>
  </mergeCells>
  <printOptions horizontalCentered="1"/>
  <pageMargins left="0.5118055555555556" right="0.5118055555555556" top="0.7875" bottom="1.8458333333333334" header="0.5118110236220472" footer="0.5118110236220472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workbookViewId="0" topLeftCell="A6">
      <selection activeCell="H9" sqref="H9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63.140625" style="0" customWidth="1"/>
    <col min="4" max="4" width="50.421875" style="0" customWidth="1"/>
    <col min="5" max="5" width="7.140625" style="0" customWidth="1"/>
    <col min="6" max="6" width="9.57421875" style="0" customWidth="1"/>
    <col min="7" max="7" width="12.28125" style="0" customWidth="1"/>
    <col min="8" max="8" width="12.140625" style="0" customWidth="1"/>
    <col min="9" max="9" width="9.140625" style="0" customWidth="1"/>
    <col min="10" max="10" width="14.28125" style="0" customWidth="1"/>
    <col min="11" max="26" width="8.7109375" style="0" customWidth="1"/>
    <col min="27" max="64" width="14.28125" style="0" customWidth="1"/>
    <col min="65" max="16384" width="12.7109375" style="0" customWidth="1"/>
  </cols>
  <sheetData>
    <row r="1" spans="1:26" ht="69" customHeight="1">
      <c r="A1" s="1"/>
      <c r="B1" s="1"/>
      <c r="C1" s="1"/>
      <c r="D1" s="1"/>
      <c r="E1" s="1"/>
      <c r="F1" s="1"/>
      <c r="G1" s="1"/>
      <c r="H1" s="2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0</v>
      </c>
      <c r="B2" s="3"/>
      <c r="C2" s="3"/>
      <c r="D2" s="3"/>
      <c r="E2" s="3"/>
      <c r="F2" s="3"/>
      <c r="G2" s="3"/>
      <c r="H2" s="2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4"/>
      <c r="C3" s="4"/>
      <c r="D3" s="4"/>
      <c r="E3" s="4"/>
      <c r="F3" s="4"/>
      <c r="G3" s="4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5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6" t="s">
        <v>61</v>
      </c>
      <c r="B5" s="6"/>
      <c r="C5" s="6"/>
      <c r="D5" s="6"/>
      <c r="E5" s="6"/>
      <c r="F5" s="6"/>
      <c r="G5" s="6"/>
      <c r="H5" s="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>
      <c r="A6" s="7" t="s">
        <v>62</v>
      </c>
      <c r="B6" s="7"/>
      <c r="C6" s="7"/>
      <c r="D6" s="7"/>
      <c r="E6" s="7"/>
      <c r="F6" s="7"/>
      <c r="G6" s="7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33"/>
      <c r="B7" s="33"/>
      <c r="C7" s="33"/>
      <c r="D7" s="33"/>
      <c r="E7" s="33"/>
      <c r="F7" s="33"/>
      <c r="G7" s="33"/>
      <c r="H7" s="3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34" t="s">
        <v>6</v>
      </c>
      <c r="B8" s="34" t="s">
        <v>8</v>
      </c>
      <c r="C8" s="35" t="s">
        <v>9</v>
      </c>
      <c r="D8" s="34" t="s">
        <v>63</v>
      </c>
      <c r="E8" s="34" t="s">
        <v>11</v>
      </c>
      <c r="F8" s="34" t="s">
        <v>64</v>
      </c>
      <c r="G8" s="35" t="s">
        <v>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.75" customHeight="1">
      <c r="A9" s="19">
        <v>1</v>
      </c>
      <c r="B9" s="19" t="s">
        <v>14</v>
      </c>
      <c r="C9" s="36" t="s">
        <v>15</v>
      </c>
      <c r="D9" s="13" t="s">
        <v>66</v>
      </c>
      <c r="E9" s="16" t="s">
        <v>16</v>
      </c>
      <c r="F9" s="37">
        <v>632.25</v>
      </c>
      <c r="G9" s="38">
        <v>610.94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>
      <c r="A10" s="19"/>
      <c r="B10" s="19"/>
      <c r="C10" s="12"/>
      <c r="D10" s="13" t="s">
        <v>67</v>
      </c>
      <c r="E10" s="16" t="s">
        <v>16</v>
      </c>
      <c r="F10" s="37">
        <v>710.4</v>
      </c>
      <c r="G10" s="3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.75" customHeight="1">
      <c r="A11" s="19"/>
      <c r="B11" s="19"/>
      <c r="C11" s="12"/>
      <c r="D11" s="13" t="s">
        <v>68</v>
      </c>
      <c r="E11" s="16" t="s">
        <v>16</v>
      </c>
      <c r="F11" s="37">
        <v>589.63</v>
      </c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19">
        <v>2</v>
      </c>
      <c r="B13" s="19" t="s">
        <v>21</v>
      </c>
      <c r="C13" s="14" t="s">
        <v>69</v>
      </c>
      <c r="D13" s="13" t="s">
        <v>66</v>
      </c>
      <c r="E13" s="16" t="s">
        <v>16</v>
      </c>
      <c r="F13" s="37">
        <v>447.14</v>
      </c>
      <c r="G13" s="38">
        <f>SUM(F13:F15)/3</f>
        <v>443.936666666667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.25" customHeight="1">
      <c r="A14" s="19"/>
      <c r="B14" s="19"/>
      <c r="C14" s="19"/>
      <c r="D14" s="13" t="s">
        <v>67</v>
      </c>
      <c r="E14" s="16" t="s">
        <v>16</v>
      </c>
      <c r="F14" s="37">
        <v>480.8</v>
      </c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6.25" customHeight="1">
      <c r="A15" s="19"/>
      <c r="B15" s="19"/>
      <c r="C15" s="19"/>
      <c r="D15" s="13" t="s">
        <v>68</v>
      </c>
      <c r="E15" s="16" t="s">
        <v>16</v>
      </c>
      <c r="F15" s="37">
        <v>403.87</v>
      </c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</sheetData>
  <sheetProtection selectLockedCells="1" selectUnlockedCells="1"/>
  <mergeCells count="13">
    <mergeCell ref="A1:G1"/>
    <mergeCell ref="A2:G2"/>
    <mergeCell ref="A3:G3"/>
    <mergeCell ref="A4:G4"/>
    <mergeCell ref="A5:G5"/>
    <mergeCell ref="A6:G6"/>
    <mergeCell ref="A9:A11"/>
    <mergeCell ref="B9:B11"/>
    <mergeCell ref="G9:G11"/>
    <mergeCell ref="A13:A15"/>
    <mergeCell ref="B13:B15"/>
    <mergeCell ref="C13:C15"/>
    <mergeCell ref="G13:G15"/>
  </mergeCells>
  <printOptions horizontalCentered="1"/>
  <pageMargins left="0.5118055555555556" right="0.5118055555555556" top="0.7875" bottom="0.7875" header="0.5118110236220472" footer="0.5118110236220472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2">
      <selection activeCell="A5" sqref="A5"/>
    </sheetView>
  </sheetViews>
  <sheetFormatPr defaultColWidth="9.140625" defaultRowHeight="12.75"/>
  <cols>
    <col min="1" max="2" width="14.28125" style="0" customWidth="1"/>
    <col min="3" max="3" width="44.8515625" style="0" customWidth="1"/>
    <col min="4" max="64" width="14.28125" style="0" customWidth="1"/>
    <col min="65" max="16384" width="12.7109375" style="0" customWidth="1"/>
  </cols>
  <sheetData>
    <row r="1" spans="1:10" ht="61.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7.25">
      <c r="A8" s="44"/>
      <c r="B8" s="44"/>
      <c r="C8" s="45"/>
      <c r="D8" s="45"/>
      <c r="E8" s="45"/>
      <c r="F8" s="45"/>
      <c r="G8" s="45"/>
      <c r="H8" s="45"/>
      <c r="I8" s="45"/>
      <c r="J8" s="45"/>
    </row>
    <row r="9" spans="1:10" ht="13.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7"/>
      <c r="B10" s="47"/>
      <c r="C10" s="48"/>
      <c r="D10" s="47"/>
      <c r="E10" s="47"/>
      <c r="F10" s="49"/>
      <c r="G10" s="50"/>
      <c r="H10" s="50"/>
      <c r="I10" s="51"/>
      <c r="J10" s="50"/>
    </row>
    <row r="11" spans="1:10" ht="13.5">
      <c r="A11" s="52"/>
      <c r="B11" s="52"/>
      <c r="C11" s="53"/>
      <c r="D11" s="54"/>
      <c r="E11" s="54"/>
      <c r="F11" s="55"/>
      <c r="G11" s="55"/>
      <c r="H11" s="56"/>
      <c r="I11" s="57"/>
      <c r="J11" s="58"/>
    </row>
    <row r="12" spans="1:10" ht="13.5">
      <c r="A12" s="52"/>
      <c r="B12" s="52"/>
      <c r="C12" s="53"/>
      <c r="D12" s="54"/>
      <c r="E12" s="54"/>
      <c r="F12" s="55"/>
      <c r="G12" s="55"/>
      <c r="H12" s="56"/>
      <c r="I12" s="57"/>
      <c r="J12" s="58"/>
    </row>
    <row r="13" spans="1:10" ht="13.5">
      <c r="A13" s="52"/>
      <c r="B13" s="52"/>
      <c r="C13" s="53"/>
      <c r="D13" s="54"/>
      <c r="E13" s="54"/>
      <c r="F13" s="55"/>
      <c r="G13" s="55"/>
      <c r="H13" s="56"/>
      <c r="I13" s="57"/>
      <c r="J13" s="58"/>
    </row>
    <row r="14" spans="1:10" ht="13.5">
      <c r="A14" s="52"/>
      <c r="B14" s="52"/>
      <c r="C14" s="53"/>
      <c r="D14" s="54"/>
      <c r="E14" s="54"/>
      <c r="F14" s="55"/>
      <c r="G14" s="55"/>
      <c r="H14" s="56"/>
      <c r="I14" s="57"/>
      <c r="J14" s="58"/>
    </row>
    <row r="15" spans="1:10" ht="13.5">
      <c r="A15" s="59"/>
      <c r="B15" s="59"/>
      <c r="C15" s="60"/>
      <c r="D15" s="61"/>
      <c r="E15" s="62"/>
      <c r="F15" s="59"/>
      <c r="G15" s="63"/>
      <c r="H15" s="63"/>
      <c r="I15" s="64"/>
      <c r="J15" s="65"/>
    </row>
    <row r="16" spans="1:10" ht="13.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7.25">
      <c r="A17" s="44"/>
      <c r="B17" s="44"/>
      <c r="C17" s="45"/>
      <c r="D17" s="45"/>
      <c r="E17" s="45"/>
      <c r="F17" s="45"/>
      <c r="G17" s="45"/>
      <c r="H17" s="45"/>
      <c r="I17" s="45"/>
      <c r="J17" s="45"/>
    </row>
    <row r="18" spans="1:10" ht="13.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7"/>
      <c r="B19" s="47"/>
      <c r="C19" s="48"/>
      <c r="D19" s="47"/>
      <c r="E19" s="47"/>
      <c r="F19" s="49"/>
      <c r="G19" s="50"/>
      <c r="H19" s="50"/>
      <c r="I19" s="51"/>
      <c r="J19" s="50"/>
    </row>
    <row r="20" spans="1:10" ht="13.5">
      <c r="A20" s="52"/>
      <c r="B20" s="52"/>
      <c r="C20" s="53"/>
      <c r="D20" s="54"/>
      <c r="E20" s="54"/>
      <c r="F20" s="55"/>
      <c r="G20" s="55"/>
      <c r="H20" s="56"/>
      <c r="I20" s="57"/>
      <c r="J20" s="58"/>
    </row>
    <row r="21" spans="1:10" ht="13.5">
      <c r="A21" s="59"/>
      <c r="B21" s="59"/>
      <c r="C21" s="60"/>
      <c r="D21" s="61"/>
      <c r="E21" s="62"/>
      <c r="F21" s="59"/>
      <c r="G21" s="63"/>
      <c r="H21" s="63"/>
      <c r="I21" s="64"/>
      <c r="J21" s="65"/>
    </row>
  </sheetData>
  <sheetProtection selectLockedCells="1" selectUnlockedCells="1"/>
  <mergeCells count="11">
    <mergeCell ref="A1:J1"/>
    <mergeCell ref="A2:J2"/>
    <mergeCell ref="A3:J3"/>
    <mergeCell ref="A4:J4"/>
    <mergeCell ref="A5:J5"/>
    <mergeCell ref="A6:J6"/>
    <mergeCell ref="A7:J7"/>
    <mergeCell ref="A8:B8"/>
    <mergeCell ref="C8:J8"/>
    <mergeCell ref="A17:B17"/>
    <mergeCell ref="C17:J17"/>
  </mergeCells>
  <printOptions horizontalCentered="1"/>
  <pageMargins left="0.5118055555555556" right="0.5118055555555556" top="0.7875" bottom="0.7875" header="0.5118110236220472" footer="0.5118110236220472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 topLeftCell="A2">
      <selection activeCell="E9" sqref="E9"/>
    </sheetView>
  </sheetViews>
  <sheetFormatPr defaultColWidth="9.140625" defaultRowHeight="12.75"/>
  <cols>
    <col min="1" max="1" width="12.421875" style="0" customWidth="1"/>
    <col min="2" max="2" width="11.28125" style="0" customWidth="1"/>
    <col min="3" max="3" width="66.00390625" style="0" customWidth="1"/>
    <col min="4" max="4" width="7.8515625" style="0" customWidth="1"/>
    <col min="5" max="5" width="12.57421875" style="0" customWidth="1"/>
    <col min="6" max="8" width="11.8515625" style="0" customWidth="1"/>
    <col min="9" max="9" width="9.140625" style="0" customWidth="1"/>
    <col min="10" max="10" width="5.8515625" style="0" customWidth="1"/>
    <col min="11" max="26" width="8.7109375" style="0" customWidth="1"/>
    <col min="27" max="64" width="14.28125" style="0" customWidth="1"/>
    <col min="65" max="16384" width="12.7109375" style="0" customWidth="1"/>
  </cols>
  <sheetData>
    <row r="1" spans="1:26" ht="6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6" t="s">
        <v>70</v>
      </c>
      <c r="B5" s="6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" t="s">
        <v>71</v>
      </c>
      <c r="B6" s="7"/>
      <c r="C6" s="7"/>
      <c r="D6" s="7"/>
      <c r="E6" s="7"/>
      <c r="F6" s="7"/>
      <c r="G6" s="7"/>
      <c r="H6" s="7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7" t="s">
        <v>72</v>
      </c>
      <c r="B7" s="67"/>
      <c r="C7" s="67"/>
      <c r="D7" s="67"/>
      <c r="E7" s="67"/>
      <c r="F7" s="67"/>
      <c r="G7" s="67"/>
      <c r="H7" s="67"/>
      <c r="I7" s="67"/>
      <c r="J7" s="6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68" t="s">
        <v>73</v>
      </c>
      <c r="B8" s="68"/>
      <c r="C8" s="68"/>
      <c r="D8" s="68"/>
      <c r="E8" s="69" t="s">
        <v>74</v>
      </c>
      <c r="F8" s="69"/>
      <c r="G8" s="69"/>
      <c r="H8" s="64"/>
      <c r="I8" s="70" t="s">
        <v>75</v>
      </c>
      <c r="J8" s="71" t="s">
        <v>76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72" t="s">
        <v>77</v>
      </c>
      <c r="B9" s="73" t="s">
        <v>78</v>
      </c>
      <c r="C9" s="73"/>
      <c r="D9" s="73"/>
      <c r="E9" s="74">
        <v>0.0471</v>
      </c>
      <c r="F9" s="74"/>
      <c r="G9" s="74"/>
      <c r="H9" s="64"/>
      <c r="I9" s="75" t="s">
        <v>79</v>
      </c>
      <c r="J9" s="76">
        <v>0.65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77" t="s">
        <v>80</v>
      </c>
      <c r="B10" s="78" t="s">
        <v>81</v>
      </c>
      <c r="C10" s="78"/>
      <c r="D10" s="78"/>
      <c r="E10" s="79">
        <v>0</v>
      </c>
      <c r="F10" s="79"/>
      <c r="G10" s="79"/>
      <c r="H10" s="64"/>
      <c r="I10" s="80" t="s">
        <v>82</v>
      </c>
      <c r="J10" s="81">
        <v>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77" t="s">
        <v>83</v>
      </c>
      <c r="B11" s="78" t="s">
        <v>84</v>
      </c>
      <c r="C11" s="78"/>
      <c r="D11" s="78"/>
      <c r="E11" s="79">
        <v>0</v>
      </c>
      <c r="F11" s="79"/>
      <c r="G11" s="79"/>
      <c r="H11" s="64"/>
      <c r="I11" s="75" t="s">
        <v>85</v>
      </c>
      <c r="J11" s="76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77" t="s">
        <v>86</v>
      </c>
      <c r="B12" s="78" t="s">
        <v>87</v>
      </c>
      <c r="C12" s="78"/>
      <c r="D12" s="78"/>
      <c r="E12" s="79">
        <v>0</v>
      </c>
      <c r="F12" s="79"/>
      <c r="G12" s="79"/>
      <c r="H12" s="64"/>
      <c r="I12" s="82" t="s">
        <v>88</v>
      </c>
      <c r="J12" s="83">
        <f>SUM(J9:J11)</f>
        <v>8.65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77" t="s">
        <v>89</v>
      </c>
      <c r="B13" s="78" t="s">
        <v>90</v>
      </c>
      <c r="C13" s="78"/>
      <c r="D13" s="78"/>
      <c r="E13" s="79">
        <v>0.03</v>
      </c>
      <c r="F13" s="79"/>
      <c r="G13" s="79"/>
      <c r="H13" s="64"/>
      <c r="I13" s="84"/>
      <c r="J13" s="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85" t="s">
        <v>91</v>
      </c>
      <c r="B14" s="86" t="s">
        <v>92</v>
      </c>
      <c r="C14" s="86"/>
      <c r="D14" s="86"/>
      <c r="E14" s="87">
        <v>0.0865</v>
      </c>
      <c r="F14" s="87"/>
      <c r="G14" s="87"/>
      <c r="H14" s="64"/>
      <c r="I14" s="84"/>
      <c r="J14" s="6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64"/>
      <c r="B15" s="88"/>
      <c r="C15" s="88"/>
      <c r="D15" s="88"/>
      <c r="E15" s="88"/>
      <c r="F15" s="88"/>
      <c r="G15" s="88"/>
      <c r="H15" s="64"/>
      <c r="I15" s="84"/>
      <c r="J15" s="6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89" t="s">
        <v>93</v>
      </c>
      <c r="B16" s="90">
        <v>18.06</v>
      </c>
      <c r="C16" s="90"/>
      <c r="D16" s="90"/>
      <c r="E16" s="88"/>
      <c r="F16" s="88"/>
      <c r="G16" s="88"/>
      <c r="H16" s="64"/>
      <c r="I16" s="84"/>
      <c r="J16" s="6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64"/>
      <c r="B17" s="88"/>
      <c r="C17" s="88"/>
      <c r="D17" s="88"/>
      <c r="E17" s="88"/>
      <c r="F17" s="88"/>
      <c r="G17" s="88"/>
      <c r="H17" s="64"/>
      <c r="I17" s="84"/>
      <c r="J17" s="6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91" t="s">
        <v>94</v>
      </c>
      <c r="B18" s="91"/>
      <c r="C18" s="91"/>
      <c r="D18" s="91"/>
      <c r="E18" s="91"/>
      <c r="F18" s="91"/>
      <c r="G18" s="91"/>
      <c r="H18" s="91"/>
      <c r="I18" s="91"/>
      <c r="J18" s="9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</sheetData>
  <sheetProtection selectLockedCells="1" selectUnlockedCells="1"/>
  <mergeCells count="28">
    <mergeCell ref="A1:J1"/>
    <mergeCell ref="A2:J2"/>
    <mergeCell ref="A3:J3"/>
    <mergeCell ref="A4:J4"/>
    <mergeCell ref="A5:J5"/>
    <mergeCell ref="A6:J6"/>
    <mergeCell ref="A7:J7"/>
    <mergeCell ref="A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J19"/>
  </mergeCells>
  <printOptions/>
  <pageMargins left="0.5118055555555556" right="0.5118055555555556" top="0.7875" bottom="0.7875" header="0.5118110236220472" footer="0.5118110236220472"/>
  <pageSetup fitToHeight="0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B9">
      <selection activeCell="H37" sqref="H37"/>
    </sheetView>
  </sheetViews>
  <sheetFormatPr defaultColWidth="9.140625" defaultRowHeight="12.75"/>
  <cols>
    <col min="1" max="1" width="9.57421875" style="0" customWidth="1"/>
    <col min="2" max="2" width="18.28125" style="0" customWidth="1"/>
    <col min="3" max="3" width="12.140625" style="0" customWidth="1"/>
    <col min="4" max="4" width="81.140625" style="0" customWidth="1"/>
    <col min="5" max="5" width="13.140625" style="0" customWidth="1"/>
    <col min="6" max="6" width="9.57421875" style="0" customWidth="1"/>
    <col min="7" max="7" width="11.140625" style="0" customWidth="1"/>
    <col min="8" max="8" width="17.28125" style="0" customWidth="1"/>
    <col min="9" max="9" width="9.140625" style="0" customWidth="1"/>
    <col min="10" max="10" width="14.28125" style="0" customWidth="1"/>
    <col min="11" max="26" width="8.7109375" style="0" customWidth="1"/>
    <col min="27" max="64" width="14.28125" style="0" customWidth="1"/>
    <col min="65" max="16384" width="12.7109375" style="0" customWidth="1"/>
  </cols>
  <sheetData>
    <row r="1" spans="1:26" ht="69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6" t="s">
        <v>3</v>
      </c>
      <c r="B5" s="6"/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" t="s">
        <v>95</v>
      </c>
      <c r="B6" s="7"/>
      <c r="C6" s="7"/>
      <c r="D6" s="7"/>
      <c r="E6" s="7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8" t="s">
        <v>96</v>
      </c>
      <c r="B7" s="8"/>
      <c r="C7" s="8"/>
      <c r="D7" s="8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9" t="s">
        <v>5</v>
      </c>
      <c r="B8" s="9"/>
      <c r="C8" s="9"/>
      <c r="D8" s="9"/>
      <c r="E8" s="9"/>
      <c r="F8" s="9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92" t="s">
        <v>6</v>
      </c>
      <c r="B9" s="93" t="s">
        <v>7</v>
      </c>
      <c r="C9" s="93" t="s">
        <v>8</v>
      </c>
      <c r="D9" s="92" t="s">
        <v>9</v>
      </c>
      <c r="E9" s="10" t="s">
        <v>11</v>
      </c>
      <c r="F9" s="10" t="s">
        <v>12</v>
      </c>
      <c r="G9" s="11" t="s">
        <v>97</v>
      </c>
      <c r="H9" s="11" t="s">
        <v>98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0.25">
      <c r="A10" s="94">
        <v>1</v>
      </c>
      <c r="B10" s="95" t="s">
        <v>13</v>
      </c>
      <c r="C10" s="94" t="s">
        <v>14</v>
      </c>
      <c r="D10" s="36" t="s">
        <v>15</v>
      </c>
      <c r="E10" s="16" t="s">
        <v>16</v>
      </c>
      <c r="F10" s="13">
        <v>60</v>
      </c>
      <c r="G10" s="96">
        <v>610.94</v>
      </c>
      <c r="H10" s="97">
        <f aca="true" t="shared" si="0" ref="H10:H12">G10*F10</f>
        <v>36656.4</v>
      </c>
      <c r="I10" s="2"/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>
      <c r="A11" s="94">
        <f>A10+1</f>
        <v>2</v>
      </c>
      <c r="B11" s="95" t="s">
        <v>13</v>
      </c>
      <c r="C11" s="94" t="s">
        <v>21</v>
      </c>
      <c r="D11" s="36" t="s">
        <v>22</v>
      </c>
      <c r="E11" s="16" t="s">
        <v>16</v>
      </c>
      <c r="F11" s="13">
        <v>60</v>
      </c>
      <c r="G11" s="96">
        <v>443.94</v>
      </c>
      <c r="H11" s="97">
        <f t="shared" si="0"/>
        <v>26636.4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4">
        <v>3</v>
      </c>
      <c r="B12" s="95" t="s">
        <v>31</v>
      </c>
      <c r="C12" s="94" t="s">
        <v>99</v>
      </c>
      <c r="D12" s="14" t="s">
        <v>100</v>
      </c>
      <c r="E12" s="16" t="s">
        <v>101</v>
      </c>
      <c r="F12" s="13">
        <v>2</v>
      </c>
      <c r="G12" s="96">
        <v>1399</v>
      </c>
      <c r="H12" s="97">
        <f t="shared" si="0"/>
        <v>2798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94">
        <v>4</v>
      </c>
      <c r="B13" s="95" t="s">
        <v>31</v>
      </c>
      <c r="C13" s="94" t="s">
        <v>102</v>
      </c>
      <c r="D13" s="14" t="s">
        <v>103</v>
      </c>
      <c r="E13" s="16" t="s">
        <v>101</v>
      </c>
      <c r="F13" s="13">
        <v>2</v>
      </c>
      <c r="G13" s="96">
        <v>962.18</v>
      </c>
      <c r="H13" s="97">
        <v>1924.36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4" t="s">
        <v>104</v>
      </c>
      <c r="B14" s="24"/>
      <c r="C14" s="24"/>
      <c r="D14" s="24"/>
      <c r="E14" s="24"/>
      <c r="F14" s="24"/>
      <c r="G14" s="24"/>
      <c r="H14" s="98">
        <v>68015.16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9" t="s">
        <v>30</v>
      </c>
      <c r="B16" s="9"/>
      <c r="C16" s="9"/>
      <c r="D16" s="9"/>
      <c r="E16" s="9"/>
      <c r="F16" s="9"/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0" t="s">
        <v>6</v>
      </c>
      <c r="B17" s="11" t="s">
        <v>7</v>
      </c>
      <c r="C17" s="11" t="s">
        <v>8</v>
      </c>
      <c r="D17" s="10" t="s">
        <v>9</v>
      </c>
      <c r="E17" s="10" t="s">
        <v>11</v>
      </c>
      <c r="F17" s="92" t="s">
        <v>12</v>
      </c>
      <c r="G17" s="11" t="s">
        <v>97</v>
      </c>
      <c r="H17" s="11" t="s">
        <v>98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>
      <c r="A18" s="12">
        <v>5</v>
      </c>
      <c r="B18" s="13" t="s">
        <v>31</v>
      </c>
      <c r="C18" s="13" t="s">
        <v>32</v>
      </c>
      <c r="D18" s="14" t="s">
        <v>105</v>
      </c>
      <c r="E18" s="23" t="s">
        <v>35</v>
      </c>
      <c r="F18" s="13">
        <v>112</v>
      </c>
      <c r="G18" s="96">
        <v>233.2</v>
      </c>
      <c r="H18" s="97">
        <f aca="true" t="shared" si="1" ref="H18:H20">G18*F18</f>
        <v>26118.4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>
      <c r="A19" s="12">
        <v>6</v>
      </c>
      <c r="B19" s="13" t="s">
        <v>31</v>
      </c>
      <c r="C19" s="13" t="s">
        <v>36</v>
      </c>
      <c r="D19" s="14" t="s">
        <v>106</v>
      </c>
      <c r="E19" s="16" t="s">
        <v>35</v>
      </c>
      <c r="F19" s="13">
        <v>112</v>
      </c>
      <c r="G19" s="96">
        <v>54.9</v>
      </c>
      <c r="H19" s="97">
        <f t="shared" si="1"/>
        <v>6148.8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>
      <c r="A20" s="12">
        <v>7</v>
      </c>
      <c r="B20" s="13" t="s">
        <v>31</v>
      </c>
      <c r="C20" s="13" t="s">
        <v>38</v>
      </c>
      <c r="D20" s="14" t="s">
        <v>107</v>
      </c>
      <c r="E20" s="16" t="s">
        <v>35</v>
      </c>
      <c r="F20" s="13">
        <v>64</v>
      </c>
      <c r="G20" s="96">
        <v>43.75</v>
      </c>
      <c r="H20" s="97">
        <f t="shared" si="1"/>
        <v>2800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4" t="s">
        <v>108</v>
      </c>
      <c r="B21" s="24"/>
      <c r="C21" s="24"/>
      <c r="D21" s="24"/>
      <c r="E21" s="24"/>
      <c r="F21" s="24"/>
      <c r="G21" s="24"/>
      <c r="H21" s="98">
        <f>SUM(H18:H20)</f>
        <v>35067.2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9" t="s">
        <v>41</v>
      </c>
      <c r="B24" s="9"/>
      <c r="C24" s="9"/>
      <c r="D24" s="9"/>
      <c r="E24" s="9"/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0" t="s">
        <v>6</v>
      </c>
      <c r="B25" s="11" t="s">
        <v>7</v>
      </c>
      <c r="C25" s="11" t="s">
        <v>8</v>
      </c>
      <c r="D25" s="10" t="s">
        <v>9</v>
      </c>
      <c r="E25" s="10" t="s">
        <v>11</v>
      </c>
      <c r="F25" s="92" t="s">
        <v>12</v>
      </c>
      <c r="G25" s="11" t="s">
        <v>97</v>
      </c>
      <c r="H25" s="11" t="s">
        <v>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2">
        <v>8</v>
      </c>
      <c r="B26" s="13" t="s">
        <v>31</v>
      </c>
      <c r="C26" s="13" t="s">
        <v>42</v>
      </c>
      <c r="D26" s="22" t="s">
        <v>109</v>
      </c>
      <c r="E26" s="16" t="s">
        <v>45</v>
      </c>
      <c r="F26" s="13">
        <v>0.18</v>
      </c>
      <c r="G26" s="96">
        <v>15776.64</v>
      </c>
      <c r="H26" s="97">
        <f aca="true" t="shared" si="2" ref="H26:H31">ROUND((G26*F26),2)</f>
        <v>2839.8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2">
        <v>9</v>
      </c>
      <c r="B27" s="13" t="s">
        <v>31</v>
      </c>
      <c r="C27" s="13" t="s">
        <v>46</v>
      </c>
      <c r="D27" s="22" t="s">
        <v>110</v>
      </c>
      <c r="E27" s="16" t="s">
        <v>45</v>
      </c>
      <c r="F27" s="13">
        <v>1.45</v>
      </c>
      <c r="G27" s="96">
        <v>3696</v>
      </c>
      <c r="H27" s="97">
        <f t="shared" si="2"/>
        <v>5359.2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2">
        <v>10</v>
      </c>
      <c r="B28" s="13" t="s">
        <v>31</v>
      </c>
      <c r="C28" s="13" t="s">
        <v>49</v>
      </c>
      <c r="D28" s="22" t="s">
        <v>111</v>
      </c>
      <c r="E28" s="16" t="s">
        <v>45</v>
      </c>
      <c r="F28" s="13">
        <v>2.18</v>
      </c>
      <c r="G28" s="96">
        <v>2675.2</v>
      </c>
      <c r="H28" s="97">
        <f t="shared" si="2"/>
        <v>5831.94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2">
        <v>11</v>
      </c>
      <c r="B29" s="13" t="s">
        <v>31</v>
      </c>
      <c r="C29" s="13" t="s">
        <v>52</v>
      </c>
      <c r="D29" s="22" t="s">
        <v>112</v>
      </c>
      <c r="E29" s="16" t="s">
        <v>45</v>
      </c>
      <c r="F29" s="13">
        <v>0.36</v>
      </c>
      <c r="G29" s="96">
        <v>6149.44</v>
      </c>
      <c r="H29" s="97">
        <f t="shared" si="2"/>
        <v>2213.8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2">
        <v>12</v>
      </c>
      <c r="B30" s="13" t="s">
        <v>31</v>
      </c>
      <c r="C30" s="13" t="s">
        <v>46</v>
      </c>
      <c r="D30" s="22" t="s">
        <v>113</v>
      </c>
      <c r="E30" s="16" t="s">
        <v>45</v>
      </c>
      <c r="F30" s="13">
        <v>5.45</v>
      </c>
      <c r="G30" s="96">
        <v>3696</v>
      </c>
      <c r="H30" s="97">
        <f t="shared" si="2"/>
        <v>20143.2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2">
        <v>13</v>
      </c>
      <c r="B31" s="13" t="s">
        <v>31</v>
      </c>
      <c r="C31" s="13" t="s">
        <v>49</v>
      </c>
      <c r="D31" s="22" t="s">
        <v>114</v>
      </c>
      <c r="E31" s="16" t="s">
        <v>45</v>
      </c>
      <c r="F31" s="25">
        <v>5.45</v>
      </c>
      <c r="G31" s="96">
        <v>2675.2</v>
      </c>
      <c r="H31" s="97">
        <f t="shared" si="2"/>
        <v>14579.84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2">
        <v>14</v>
      </c>
      <c r="B32" s="13" t="s">
        <v>31</v>
      </c>
      <c r="C32" s="13" t="s">
        <v>58</v>
      </c>
      <c r="D32" s="22" t="s">
        <v>115</v>
      </c>
      <c r="E32" s="16" t="s">
        <v>45</v>
      </c>
      <c r="F32" s="25">
        <v>0.63</v>
      </c>
      <c r="G32" s="96">
        <v>3696</v>
      </c>
      <c r="H32" s="97">
        <v>2328.48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4" t="s">
        <v>116</v>
      </c>
      <c r="B33" s="24"/>
      <c r="C33" s="24"/>
      <c r="D33" s="24"/>
      <c r="E33" s="24"/>
      <c r="F33" s="24"/>
      <c r="G33" s="24"/>
      <c r="H33" s="98">
        <f>SUM(H26:H32)</f>
        <v>53296.26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4" t="s">
        <v>117</v>
      </c>
      <c r="B35" s="34"/>
      <c r="C35" s="34"/>
      <c r="D35" s="34"/>
      <c r="E35" s="34"/>
      <c r="F35" s="34"/>
      <c r="G35" s="34"/>
      <c r="H35" s="99">
        <f>H14+H21+H33</f>
        <v>156378.62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4" t="s">
        <v>118</v>
      </c>
      <c r="B36" s="34"/>
      <c r="C36" s="34"/>
      <c r="D36" s="34"/>
      <c r="E36" s="34"/>
      <c r="F36" s="34"/>
      <c r="G36" s="34"/>
      <c r="H36" s="99">
        <v>28241.98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4" t="s">
        <v>119</v>
      </c>
      <c r="B37" s="34"/>
      <c r="C37" s="34"/>
      <c r="D37" s="34"/>
      <c r="E37" s="34"/>
      <c r="F37" s="34"/>
      <c r="G37" s="34"/>
      <c r="H37" s="99">
        <f>H35+H36</f>
        <v>184620.6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electLockedCells="1" selectUnlockedCells="1"/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A14:G14"/>
    <mergeCell ref="A16:H16"/>
    <mergeCell ref="A21:G21"/>
    <mergeCell ref="A24:H24"/>
    <mergeCell ref="A33:G33"/>
    <mergeCell ref="A35:G35"/>
    <mergeCell ref="A36:G36"/>
    <mergeCell ref="A37:G37"/>
  </mergeCells>
  <printOptions horizontalCentered="1"/>
  <pageMargins left="0.5118055555555556" right="0.5118055555555556" top="0.7875" bottom="2.0298611111111113" header="0.5118110236220472" footer="0.5118110236220472"/>
  <pageSetup fitToHeight="0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workbookViewId="0" topLeftCell="A1">
      <selection activeCell="C12" sqref="C12"/>
    </sheetView>
  </sheetViews>
  <sheetFormatPr defaultColWidth="9.140625" defaultRowHeight="12.75"/>
  <cols>
    <col min="1" max="1" width="12.421875" style="0" customWidth="1"/>
    <col min="2" max="2" width="11.28125" style="0" customWidth="1"/>
    <col min="3" max="3" width="21.57421875" style="0" customWidth="1"/>
    <col min="4" max="4" width="13.57421875" style="0" customWidth="1"/>
    <col min="5" max="5" width="20.7109375" style="0" customWidth="1"/>
    <col min="6" max="6" width="14.28125" style="0" customWidth="1"/>
    <col min="7" max="26" width="8.7109375" style="0" customWidth="1"/>
    <col min="27" max="64" width="14.28125" style="0" customWidth="1"/>
    <col min="65" max="16384" width="12.7109375" style="0" customWidth="1"/>
  </cols>
  <sheetData>
    <row r="1" spans="1:26" ht="69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 t="s">
        <v>120</v>
      </c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00" t="s">
        <v>121</v>
      </c>
      <c r="B6" s="100"/>
      <c r="C6" s="100"/>
      <c r="D6" s="100"/>
      <c r="E6" s="100"/>
      <c r="F6" s="10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7"/>
      <c r="B7" s="67"/>
      <c r="C7" s="67"/>
      <c r="D7" s="67"/>
      <c r="E7" s="67"/>
      <c r="F7" s="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0" t="s">
        <v>122</v>
      </c>
      <c r="B8" s="10"/>
      <c r="C8" s="10"/>
      <c r="D8" s="10"/>
      <c r="E8" s="10"/>
      <c r="F8" s="101">
        <v>184620.6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0" t="s">
        <v>123</v>
      </c>
      <c r="B10" s="11" t="s">
        <v>124</v>
      </c>
      <c r="C10" s="10" t="s">
        <v>125</v>
      </c>
      <c r="D10" s="10" t="s">
        <v>126</v>
      </c>
      <c r="E10" s="11" t="s">
        <v>127</v>
      </c>
      <c r="F10" s="93" t="s">
        <v>128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2">
        <v>1</v>
      </c>
      <c r="B11" s="12">
        <v>1</v>
      </c>
      <c r="C11" s="102">
        <v>0.5</v>
      </c>
      <c r="D11" s="103">
        <v>92310.3</v>
      </c>
      <c r="E11" s="102" t="s">
        <v>129</v>
      </c>
      <c r="F11" s="103">
        <f>D11</f>
        <v>92310.3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6" ht="12.75">
      <c r="A12" s="104">
        <v>2</v>
      </c>
      <c r="B12" s="104">
        <v>2</v>
      </c>
      <c r="C12" s="105">
        <v>0.5</v>
      </c>
      <c r="D12" s="103">
        <v>92310.3</v>
      </c>
      <c r="E12" s="102" t="s">
        <v>130</v>
      </c>
      <c r="F12" s="103">
        <v>184620.6</v>
      </c>
    </row>
  </sheetData>
  <sheetProtection selectLockedCells="1" selectUnlockedCells="1"/>
  <mergeCells count="8">
    <mergeCell ref="A1:F1"/>
    <mergeCell ref="A2:F2"/>
    <mergeCell ref="A3:F3"/>
    <mergeCell ref="A4:F4"/>
    <mergeCell ref="A5:F5"/>
    <mergeCell ref="A6:F6"/>
    <mergeCell ref="A7:F7"/>
    <mergeCell ref="A8:E8"/>
  </mergeCells>
  <printOptions horizontalCentered="1"/>
  <pageMargins left="0.5118055555555556" right="0.5118055555555556" top="0.7875" bottom="0.7875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/>
  <cp:lastPrinted>2022-11-30T16:58:53Z</cp:lastPrinted>
  <dcterms:created xsi:type="dcterms:W3CDTF">2022-08-29T21:20:56Z</dcterms:created>
  <dcterms:modified xsi:type="dcterms:W3CDTF">2022-12-02T14:06:50Z</dcterms:modified>
  <cp:category/>
  <cp:version/>
  <cp:contentType/>
  <cp:contentStatus/>
  <cp:revision>129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