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Orçamento" sheetId="1" r:id="rId1"/>
    <sheet name="Mem" sheetId="2" r:id="rId2"/>
    <sheet name="Cotações" sheetId="3" r:id="rId3"/>
    <sheet name="Cronograma de Medições" sheetId="4" r:id="rId4"/>
    <sheet name="Pesquisa" sheetId="5" r:id="rId5"/>
  </sheets>
  <definedNames>
    <definedName name="_xlnm.Print_Area" localSheetId="0">'Orçamento'!$A$1:$G$53</definedName>
    <definedName name="all">#REF!</definedName>
    <definedName name="poarRR">#REF!</definedName>
    <definedName name="all" localSheetId="0">#REF!</definedName>
    <definedName name="poarRR" localSheetId="0">#REF!</definedName>
    <definedName name="all" localSheetId="1">#REF!</definedName>
    <definedName name="poarRR" localSheetId="1">#REF!</definedName>
    <definedName name="all" localSheetId="2">#REF!</definedName>
    <definedName name="poarRR" localSheetId="2">#REF!</definedName>
    <definedName name="_xlnm.Print_Titles" localSheetId="0">'Orçamento'!$1:$12</definedName>
  </definedNames>
  <calcPr calcId="145621"/>
  <extLst/>
</workbook>
</file>

<file path=xl/sharedStrings.xml><?xml version="1.0" encoding="utf-8"?>
<sst xmlns="http://schemas.openxmlformats.org/spreadsheetml/2006/main" count="401" uniqueCount="195">
  <si>
    <t>PLANILHA DE PREÇOS E SERVIÇOS</t>
  </si>
  <si>
    <r>
      <rPr>
        <b/>
        <u val="single"/>
        <sz val="10"/>
        <color rgb="FF000000"/>
        <rFont val="Arial"/>
        <family val="2"/>
      </rPr>
      <t>OBRA</t>
    </r>
    <r>
      <rPr>
        <b/>
        <sz val="10"/>
        <color rgb="FF000000"/>
        <rFont val="Arial"/>
        <family val="2"/>
      </rPr>
      <t xml:space="preserve">: CONTRATAÇÃO DE EMPRESA PARA PRESTAÇÃO DE SERVIÇOS </t>
    </r>
  </si>
  <si>
    <t xml:space="preserve">DE GUARDA-VIDAS NAS PRAIAS DO MUNICÍPIO </t>
  </si>
  <si>
    <t>Mês de Referência: 07/2017</t>
  </si>
  <si>
    <t>Item</t>
  </si>
  <si>
    <t>Cod.</t>
  </si>
  <si>
    <t>Descr.</t>
  </si>
  <si>
    <t>Un.</t>
  </si>
  <si>
    <t>Quant.</t>
  </si>
  <si>
    <t>R$ Unit.</t>
  </si>
  <si>
    <t>R$ Total</t>
  </si>
  <si>
    <t>PERÍODO DE VERÃO - 3 MESES</t>
  </si>
  <si>
    <t>1.0</t>
  </si>
  <si>
    <t>VEÍCULOS</t>
  </si>
  <si>
    <t>1.01</t>
  </si>
  <si>
    <t>19.004.0041-C</t>
  </si>
  <si>
    <t xml:space="preserve">VEICULO DE PASSEIO 2 PORTAS, 5 PASSAGEIROS, MOTOR 1.6 A GASOLINA, EXCL. MOTORISTA (CP) </t>
  </si>
  <si>
    <t>H</t>
  </si>
  <si>
    <t>1.02</t>
  </si>
  <si>
    <t>19.004.0041-E</t>
  </si>
  <si>
    <t xml:space="preserve">VEICULO DE PASSEIO 2 PORTAS, 5 PASSAGEIROS, MOTOR 1.6 A GASOLINA, EXCL. MOTORISTA (CI) </t>
  </si>
  <si>
    <t>2.0</t>
  </si>
  <si>
    <t>MÃO-DE-OBRA</t>
  </si>
  <si>
    <t>2.01</t>
  </si>
  <si>
    <t>05.105.0126-A</t>
  </si>
  <si>
    <t>MAO-DE-OBRA DE FEITOR (ENCARREGADO DE TURMA),INCLUSIVE ENCARGOS SOCIAIS</t>
  </si>
  <si>
    <t>MES</t>
  </si>
  <si>
    <t>2.02</t>
  </si>
  <si>
    <t>Pesquisa de preços (anexa)</t>
  </si>
  <si>
    <t>MÃO-DE-OBRA DE GUARDA-VIDAS , INCLUSIVE ENCARGOS SOCIAIS</t>
  </si>
  <si>
    <t>2.03</t>
  </si>
  <si>
    <t>TICKET REFEIÇÃO</t>
  </si>
  <si>
    <t>UN</t>
  </si>
  <si>
    <t>2.04</t>
  </si>
  <si>
    <t>CESTA BÁSICA</t>
  </si>
  <si>
    <t>3.0</t>
  </si>
  <si>
    <t>MATERIAIS</t>
  </si>
  <si>
    <t>3.01</t>
  </si>
  <si>
    <t>PESQUISA DE MERCADO Nº 1</t>
  </si>
  <si>
    <t>CAMISA PERSONALIZADA</t>
  </si>
  <si>
    <t xml:space="preserve">UN </t>
  </si>
  <si>
    <t>3.02</t>
  </si>
  <si>
    <t>PESQUISA DE MERCADO Nº 2</t>
  </si>
  <si>
    <t>SHORT ESPORTIVO NA COR PRETA</t>
  </si>
  <si>
    <t>3.03</t>
  </si>
  <si>
    <t>PESQUISA DE MERCADO Nº 3</t>
  </si>
  <si>
    <t>SUNGA DE NYLON NA COR PRETA</t>
  </si>
  <si>
    <t>3.04</t>
  </si>
  <si>
    <t>PESQUISA DE MERCADO Nº 4</t>
  </si>
  <si>
    <t>BONÉ NA COR VERMELHA</t>
  </si>
  <si>
    <t>3.05</t>
  </si>
  <si>
    <t>PESQUISA DE MERCADO Nº 5</t>
  </si>
  <si>
    <t>CAPA DE CHUVA</t>
  </si>
  <si>
    <t>3.06</t>
  </si>
  <si>
    <t>PESQUISA DE MERCADO Nº 6</t>
  </si>
  <si>
    <t>ÓCULOS DE SEGURANÇA NA COR ESCURA</t>
  </si>
  <si>
    <t>3.07</t>
  </si>
  <si>
    <t>PESQUISA DE MERCADO Nº 7</t>
  </si>
  <si>
    <t>BLOQUEADOR SOLAR FATOR DE PROTEÇÃO  50</t>
  </si>
  <si>
    <t>3.08</t>
  </si>
  <si>
    <t>PESQUISA DE MERCADO Nº 8</t>
  </si>
  <si>
    <t>PROTETOR LABIAL FATOR DE PROTEÇÃO 30</t>
  </si>
  <si>
    <t>3.09</t>
  </si>
  <si>
    <t>PESQUISA DE MERCADO Nº 9</t>
  </si>
  <si>
    <t>NADADEIRA (PÉ-DE-PATO)</t>
  </si>
  <si>
    <t>3.10</t>
  </si>
  <si>
    <t>PESQUISA DE MERCADO Nº 10</t>
  </si>
  <si>
    <t>COLETE SALVA-VIDAS</t>
  </si>
  <si>
    <t>3.11</t>
  </si>
  <si>
    <t>PESQUISA DE MERCADO Nº 11</t>
  </si>
  <si>
    <t>BÓIA CIRCULAR SALVA-VIDAS</t>
  </si>
  <si>
    <t>3.12</t>
  </si>
  <si>
    <t>PESQUISA DE MERCADO Nº 12</t>
  </si>
  <si>
    <t>PRANCHA DE RESGATE</t>
  </si>
  <si>
    <t>3.13</t>
  </si>
  <si>
    <t>PESQUISA DE MERCADO Nº 13</t>
  </si>
  <si>
    <t>BÓIA SALVA-VIDAS AUXILIAR DE RESGATE TIPO TORPEDO</t>
  </si>
  <si>
    <t>3.14</t>
  </si>
  <si>
    <t>PESQUISA DE MERCADO Nº 14</t>
  </si>
  <si>
    <t>BOTIJÃO TÉRMICO DE 9 LITROS</t>
  </si>
  <si>
    <t>3.15</t>
  </si>
  <si>
    <t>PESQUISA DE MERCADO Nº 15</t>
  </si>
  <si>
    <t>BINÓCULO</t>
  </si>
  <si>
    <t>PERÍODO REMANESCENTE - 9 MESES</t>
  </si>
  <si>
    <t>4.0</t>
  </si>
  <si>
    <t>4.01</t>
  </si>
  <si>
    <t>4.02</t>
  </si>
  <si>
    <t>4.03</t>
  </si>
  <si>
    <t>Parcial:</t>
  </si>
  <si>
    <t>Total do Orçamento (1 ano):</t>
  </si>
  <si>
    <t>CÁLCULO DO EFETIVO DE GUARDA-VIDAS:</t>
  </si>
  <si>
    <r>
      <rPr>
        <b/>
        <u val="single"/>
        <sz val="11"/>
        <rFont val="Arial"/>
        <family val="2"/>
      </rPr>
      <t xml:space="preserve">VEÍCULO </t>
    </r>
    <r>
      <rPr>
        <b/>
        <u val="single"/>
        <sz val="9"/>
        <rFont val="Arial"/>
        <family val="2"/>
      </rPr>
      <t xml:space="preserve"> (VERÃO - 3 MESES):</t>
    </r>
  </si>
  <si>
    <t>PERÍODO REFERENTE AOS TRÊS MESES DE VERÃO</t>
  </si>
  <si>
    <t>TOTAL DE HORAS EM 1 MÊS ......................................................................................................</t>
  </si>
  <si>
    <t>% PRODUTIVIDADE ......................................................................................................</t>
  </si>
  <si>
    <t>Praia de João Francisco ........................................................</t>
  </si>
  <si>
    <t>% IMPRODUTIVIDADE ......................................................................................................</t>
  </si>
  <si>
    <t>Praia de Barra do Furado ........................................................</t>
  </si>
  <si>
    <t>TOTAL DE HORAS PRODUTIVAS EM 1 MÊS ...................................................</t>
  </si>
  <si>
    <t>Praia do Visgueiro ........................................................</t>
  </si>
  <si>
    <t>TOTAL DE HORAS IMPRODUTIVAS EM 1 MÊS ...................................................</t>
  </si>
  <si>
    <t>Parque Aquático ........................................................</t>
  </si>
  <si>
    <r>
      <rPr>
        <b/>
        <sz val="10"/>
        <rFont val="Arial"/>
        <family val="2"/>
      </rPr>
      <t xml:space="preserve">TOTAL DE HORAS PRODUTIVAS EM 3 MESES </t>
    </r>
    <r>
      <rPr>
        <sz val="10"/>
        <rFont val="Arial"/>
        <family val="0"/>
      </rPr>
      <t>...................................................</t>
    </r>
  </si>
  <si>
    <r>
      <rPr>
        <b/>
        <sz val="10"/>
        <rFont val="Arial"/>
        <family val="2"/>
      </rPr>
      <t xml:space="preserve">TOTAL DE HORAS IMPRODUTIVAS EM 3 MESES </t>
    </r>
    <r>
      <rPr>
        <sz val="10"/>
        <rFont val="Arial"/>
        <family val="0"/>
      </rPr>
      <t>...................................................</t>
    </r>
  </si>
  <si>
    <t>Efetivo para o período de verão (3 meses) =</t>
  </si>
  <si>
    <r>
      <rPr>
        <b/>
        <u val="single"/>
        <sz val="11"/>
        <rFont val="Arial"/>
        <family val="2"/>
      </rPr>
      <t>VEÍCULO</t>
    </r>
    <r>
      <rPr>
        <b/>
        <u val="single"/>
        <sz val="9"/>
        <rFont val="Arial"/>
        <family val="2"/>
      </rPr>
      <t xml:space="preserve"> (PERÍODO REMANESCENTE - 9 MESES):</t>
    </r>
  </si>
  <si>
    <t>PERÍODO REFERENTE AOS NOVE MESES RESTANTES</t>
  </si>
  <si>
    <r>
      <rPr>
        <b/>
        <sz val="10"/>
        <rFont val="Arial"/>
        <family val="2"/>
      </rPr>
      <t xml:space="preserve">TOTAL DE HORAS PRODUTIVAS EM 9 MESES </t>
    </r>
    <r>
      <rPr>
        <sz val="10"/>
        <rFont val="Arial"/>
        <family val="0"/>
      </rPr>
      <t>...................................................</t>
    </r>
  </si>
  <si>
    <r>
      <rPr>
        <b/>
        <sz val="10"/>
        <rFont val="Arial"/>
        <family val="2"/>
      </rPr>
      <t>TOTAL DE HORAS IMPRODUTIVAS EM 9 MESES</t>
    </r>
    <r>
      <rPr>
        <sz val="10"/>
        <rFont val="Arial"/>
        <family val="0"/>
      </rPr>
      <t xml:space="preserve"> ...................................................</t>
    </r>
  </si>
  <si>
    <t>Efetivo para o período remanescente (9 meses) =</t>
  </si>
  <si>
    <t>PESQUISA DE PREÇOS REFERENTE À MÃO-DE-OBRA DE GUARDA-VIDAS E GUARDIÕES DE PISCINA:</t>
  </si>
  <si>
    <t xml:space="preserve">Valores ref. a 192 h </t>
  </si>
  <si>
    <t>Data</t>
  </si>
  <si>
    <t>de trabalho (1 mês)</t>
  </si>
  <si>
    <t>FETHERJ - Federação dos Empregados em Turismo e Hospitalidade do Estado do Rio de Janeiro</t>
  </si>
  <si>
    <t>SEEN - Sindicato dos Empregados de Edifícios de Niterói</t>
  </si>
  <si>
    <t xml:space="preserve">SINCOND - Sindicato dos Condomínios Comerciais, Residenciais e Mistos de Niterói e São Gonçalo </t>
  </si>
  <si>
    <t>SINDEPRESTEM - Sindicato das Empresas de Prest. de Serv. a Terceiros, Colocação e Adm. de Mão de Obra, Leitura, Medição e Entrega de Cons.de Luz, Água e Gás Encan., Contr.de Acesso de Portaria, Promoção e Merchand., Logística, Poupatempo/Detran, Bombeiros Prof.Civis e de Trab.Temporário no Estado de SP</t>
  </si>
  <si>
    <t>Média aritmética:</t>
  </si>
  <si>
    <r>
      <rPr>
        <b/>
        <u val="single"/>
        <sz val="9"/>
        <rFont val="Arial Unicode MS"/>
        <family val="2"/>
      </rPr>
      <t xml:space="preserve">Valor acrescido de </t>
    </r>
    <r>
      <rPr>
        <b/>
        <u val="single"/>
        <sz val="10"/>
        <rFont val="Arial Unicode MS"/>
        <family val="2"/>
      </rPr>
      <t>51,52%</t>
    </r>
    <r>
      <rPr>
        <b/>
        <u val="single"/>
        <sz val="9"/>
        <rFont val="Arial Unicode MS"/>
        <family val="2"/>
      </rPr>
      <t xml:space="preserve"> referente aos encargos sociais (desonerados / mensalistas - Tabela SINAPI):</t>
    </r>
  </si>
  <si>
    <t>PESQUISA DE PREÇOS REFERENTE ÀS DESPESAS COM VALE-REFEIÇÃO:</t>
  </si>
  <si>
    <t>Valor ref.</t>
  </si>
  <si>
    <t>a 1 dia</t>
  </si>
  <si>
    <t>a 1 mês</t>
  </si>
  <si>
    <t>PESQUISA DE PREÇOS REFERENTE ÀS DESPESAS COM CESTA BÁSICA:</t>
  </si>
  <si>
    <t>CRONOGRAMA DE MEDIÇÕES</t>
  </si>
  <si>
    <t>Período</t>
  </si>
  <si>
    <t>SEM BDI</t>
  </si>
  <si>
    <t>COM BDI</t>
  </si>
  <si>
    <t>TOTAL</t>
  </si>
  <si>
    <t>30 dias após a ordem de serviço</t>
  </si>
  <si>
    <t>5.0</t>
  </si>
  <si>
    <t>60 dias após a ordem de serviço</t>
  </si>
  <si>
    <t>90 dias após a ordem de serviço</t>
  </si>
  <si>
    <t>120 dias após a ordem de serviço</t>
  </si>
  <si>
    <t>150 dias após a ordem de serviço</t>
  </si>
  <si>
    <t>180 dias após a ordem de serviço</t>
  </si>
  <si>
    <t>210 dias após a ordem de serviço</t>
  </si>
  <si>
    <t>240 dias após a ordem de serviço</t>
  </si>
  <si>
    <t>270 dias após a ordem de serviço</t>
  </si>
  <si>
    <t>300 dias após a ordem de serviço</t>
  </si>
  <si>
    <t>330 dias após a ordem de serviço</t>
  </si>
  <si>
    <t>360 dias após a ordem de serviço</t>
  </si>
  <si>
    <t>PESQUISA DE MERCADO</t>
  </si>
  <si>
    <t>1 – CAMISA PERSONALIZADA ( SALVA-VIDAS)</t>
  </si>
  <si>
    <r>
      <rPr>
        <sz val="12"/>
        <color rgb="FF000000"/>
        <rFont val="Arial"/>
        <family val="2"/>
      </rPr>
      <t>U</t>
    </r>
    <r>
      <rPr>
        <b/>
        <sz val="11"/>
        <color rgb="FF000000"/>
        <rFont val="Arial"/>
        <family val="2"/>
      </rPr>
      <t>n:</t>
    </r>
    <r>
      <rPr>
        <sz val="12"/>
        <color rgb="FF000000"/>
        <rFont val="Arial"/>
        <family val="2"/>
      </rPr>
      <t xml:space="preserve"> UN</t>
    </r>
  </si>
  <si>
    <t>NP</t>
  </si>
  <si>
    <t>Fonte</t>
  </si>
  <si>
    <t>Preço Unit.</t>
  </si>
  <si>
    <t>Média Arit.</t>
  </si>
  <si>
    <t>Quant</t>
  </si>
  <si>
    <t>CANECANDO</t>
  </si>
  <si>
    <t>ELO 7</t>
  </si>
  <si>
    <t>NOSSA CAMISETA</t>
  </si>
  <si>
    <t>2 – SHORT ESPORTIVO PRETO</t>
  </si>
  <si>
    <r>
      <rPr>
        <b/>
        <sz val="11"/>
        <color rgb="FF000000"/>
        <rFont val="Arial"/>
        <family val="2"/>
      </rPr>
      <t>Un:</t>
    </r>
    <r>
      <rPr>
        <sz val="12"/>
        <color rgb="FF000000"/>
        <rFont val="Arial"/>
        <family val="2"/>
      </rPr>
      <t xml:space="preserve"> UN</t>
    </r>
  </si>
  <si>
    <t>CENTAURO</t>
  </si>
  <si>
    <t>FUT FANATICS</t>
  </si>
  <si>
    <t>3 – SUNGA DE NYLON PRETA</t>
  </si>
  <si>
    <t>EBIQUINI</t>
  </si>
  <si>
    <t>SEED TRI</t>
  </si>
  <si>
    <t>FUTFANATICS</t>
  </si>
  <si>
    <t>4 – BONÉ VERMELHO</t>
  </si>
  <si>
    <t>MERCADO LIVRE</t>
  </si>
  <si>
    <t>ARCO E FLECHA</t>
  </si>
  <si>
    <t>5 – CAPA DE CHUVA</t>
  </si>
  <si>
    <t>AMERICANAS</t>
  </si>
  <si>
    <t>BAGAGGIO</t>
  </si>
  <si>
    <t>LAJADO MECANICO</t>
  </si>
  <si>
    <t>6 – ÓCULOS DE SEGURANÇA LENTE ESCURA</t>
  </si>
  <si>
    <t>GOLDEN</t>
  </si>
  <si>
    <t>NH MAQ</t>
  </si>
  <si>
    <t>SCLEPI</t>
  </si>
  <si>
    <t>7 – BLOQUEADOR SOLAR FPS 50</t>
  </si>
  <si>
    <t>SUBMARINO</t>
  </si>
  <si>
    <t>MAGAZINE LUIZA</t>
  </si>
  <si>
    <t>SHOP FÁCIL.COM</t>
  </si>
  <si>
    <t>8 –PROTETOR LABIAL SPF 30</t>
  </si>
  <si>
    <t>DROGA RAIA</t>
  </si>
  <si>
    <t>DROGARIA ONOFRE</t>
  </si>
  <si>
    <t>9 – NADADEIRAS (PÉ-DE-PATO)</t>
  </si>
  <si>
    <t>AQUATICASHOP</t>
  </si>
  <si>
    <t>10 –COLETE SALVA-VIDAS</t>
  </si>
  <si>
    <t>VELAMAR</t>
  </si>
  <si>
    <t>11 – BOIA SALVA-VIDAS CIRCULAR</t>
  </si>
  <si>
    <t>12 – PRANCHA PARA RESGATE</t>
  </si>
  <si>
    <t>BIOTECMED</t>
  </si>
  <si>
    <t>MEDAXO</t>
  </si>
  <si>
    <t>13 – BÓIA SALVA-VIDAS AUXILIAR DE RESGATE TIPO TORPEDO</t>
  </si>
  <si>
    <t>14 – BOTIJÃO TÉRMICO DE 9 LITROS</t>
  </si>
  <si>
    <t>ZOOM</t>
  </si>
  <si>
    <t>GIGATUDO</t>
  </si>
  <si>
    <t>CASA MARÍLIA</t>
  </si>
  <si>
    <t>15 – BINÓCULO</t>
  </si>
  <si>
    <t>SHOPTIME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</si>
</sst>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0%"/>
    <numFmt numFmtId="166" formatCode="[$R$-416]\ #,##0.00;[RED]\-[$R$-416]\ #,##0.00"/>
    <numFmt numFmtId="167" formatCode="&quot;OBRA: &quot;0&quot;&quot;"/>
    <numFmt numFmtId="168" formatCode="&quot;Mês de Referência: &quot;0&quot;&quot;"/>
    <numFmt numFmtId="169" formatCode="&quot;R$ &quot;#,##0.00"/>
    <numFmt numFmtId="170" formatCode="@"/>
    <numFmt numFmtId="171" formatCode="#,##0.00"/>
    <numFmt numFmtId="172" formatCode="&quot;R$ &quot;#,##0.00"/>
    <numFmt numFmtId="173" formatCode="&quot;R$&quot;#,##0.00"/>
    <numFmt numFmtId="174" formatCode="&quot;B.D.I. (&quot;0.00&quot; %):&quot;"/>
    <numFmt numFmtId="175" formatCode="&quot;&quot;0.00&quot; h&quot;"/>
    <numFmt numFmtId="176" formatCode="0.00%"/>
    <numFmt numFmtId="177" formatCode="&quot;&quot;0&quot; Homens&quot;"/>
    <numFmt numFmtId="178" formatCode="&quot;&quot;0&quot; salários&quot;"/>
    <numFmt numFmtId="179" formatCode="D/M/YYYY"/>
    <numFmt numFmtId="180" formatCode="&quot;&quot;0&quot; dias após a ordem de serviço&quot;"/>
  </numFmts>
  <fonts count="39"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F2F2F2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  <font>
      <i/>
      <sz val="6"/>
      <color rgb="FF000000"/>
      <name val="Arial"/>
      <family val="2"/>
    </font>
    <font>
      <i/>
      <sz val="5"/>
      <color rgb="FF00000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8"/>
      <name val="Arial Unicode MS"/>
      <family val="2"/>
    </font>
    <font>
      <i/>
      <u val="single"/>
      <sz val="8"/>
      <name val="Arial Unicode MS"/>
      <family val="2"/>
    </font>
    <font>
      <sz val="9"/>
      <name val="Arial"/>
      <family val="2"/>
    </font>
    <font>
      <sz val="9"/>
      <name val="Arial Unicode MS"/>
      <family val="2"/>
    </font>
    <font>
      <b/>
      <u val="single"/>
      <sz val="10"/>
      <name val="Arial Unicode MS"/>
      <family val="2"/>
    </font>
    <font>
      <b/>
      <sz val="9"/>
      <name val="Arial Unicode MS"/>
      <family val="2"/>
    </font>
    <font>
      <b/>
      <u val="single"/>
      <sz val="9"/>
      <name val="Arial Unicode MS"/>
      <family val="2"/>
    </font>
    <font>
      <b/>
      <sz val="10"/>
      <name val="Arial Unicode MS"/>
      <family val="2"/>
    </font>
    <font>
      <b/>
      <u val="single"/>
      <sz val="11"/>
      <name val="Arial Unicode MS"/>
      <family val="2"/>
    </font>
    <font>
      <b/>
      <sz val="11"/>
      <name val="Arial Unicode MS"/>
      <family val="2"/>
    </font>
    <font>
      <sz val="7"/>
      <color rgb="FF000000"/>
      <name val="Calibri"/>
      <family val="2"/>
    </font>
    <font>
      <b/>
      <u val="single"/>
      <sz val="9"/>
      <color rgb="FF000000"/>
      <name val="Calibri"/>
      <family val="2"/>
    </font>
    <font>
      <sz val="9"/>
      <color rgb="FF000000"/>
      <name val="Calibri"/>
      <family val="2"/>
    </font>
    <font>
      <b/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76717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tted">
        <color rgb="FFE7E6E6"/>
      </bottom>
    </border>
    <border>
      <left/>
      <right/>
      <top style="dotted">
        <color rgb="FFE7E6E6"/>
      </top>
      <bottom style="dotted">
        <color rgb="FFE7E6E6"/>
      </bottom>
    </border>
    <border>
      <left/>
      <right/>
      <top style="thin"/>
      <bottom/>
    </border>
    <border>
      <left/>
      <right/>
      <top/>
      <bottom style="dotted">
        <color rgb="FFE7E6E6"/>
      </bottom>
    </border>
    <border>
      <left/>
      <right/>
      <top style="hair">
        <color rgb="FFD9D9D9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tted">
        <color rgb="FFBFBFBF"/>
      </bottom>
    </border>
    <border>
      <left style="thin"/>
      <right style="thin"/>
      <top style="dotted">
        <color rgb="FFBFBFBF"/>
      </top>
      <bottom style="dotted">
        <color rgb="FFBFBFBF"/>
      </bottom>
    </border>
    <border>
      <left style="thin"/>
      <right style="thin"/>
      <top style="dotted">
        <color rgb="FFBFBFBF"/>
      </top>
      <bottom style="thin"/>
    </border>
    <border>
      <left style="medium"/>
      <right style="medium"/>
      <top style="medium"/>
      <bottom style="medium"/>
    </border>
  </borders>
  <cellStyleXfs count="4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 horizontal="center"/>
      <protection hidden="1"/>
    </xf>
    <xf numFmtId="164" fontId="2" fillId="0" borderId="0">
      <alignment horizontal="center" textRotation="90"/>
      <protection hidden="1"/>
    </xf>
    <xf numFmtId="164" fontId="0" fillId="0" borderId="0" applyBorder="0" applyProtection="0">
      <alignment/>
    </xf>
    <xf numFmtId="164" fontId="3" fillId="0" borderId="0">
      <alignment/>
      <protection hidden="1"/>
    </xf>
    <xf numFmtId="164" fontId="4" fillId="0" borderId="0" applyBorder="0" applyProtection="0">
      <alignment/>
    </xf>
    <xf numFmtId="164" fontId="1" fillId="0" borderId="0">
      <alignment/>
      <protection hidden="1"/>
    </xf>
    <xf numFmtId="165" fontId="0" fillId="0" borderId="0" applyBorder="0" applyProtection="0">
      <alignment/>
    </xf>
    <xf numFmtId="164" fontId="5" fillId="0" borderId="0">
      <alignment/>
      <protection hidden="1"/>
    </xf>
    <xf numFmtId="166" fontId="5" fillId="0" borderId="0">
      <alignment/>
      <protection hidden="1"/>
    </xf>
    <xf numFmtId="164" fontId="0" fillId="0" borderId="0" applyBorder="0" applyProtection="0">
      <alignment/>
    </xf>
  </cellStyleXfs>
  <cellXfs count="140">
    <xf numFmtId="164" fontId="0" fillId="0" borderId="0" xfId="0" applyAlignment="1" applyProtection="1">
      <alignment/>
      <protection hidden="1"/>
    </xf>
    <xf numFmtId="164" fontId="6" fillId="0" borderId="0" xfId="38" applyFont="1" applyBorder="1" applyAlignment="1" applyProtection="1">
      <alignment vertical="top"/>
      <protection hidden="1"/>
    </xf>
    <xf numFmtId="164" fontId="7" fillId="2" borderId="0" xfId="38" applyFont="1" applyBorder="1" applyAlignment="1" applyProtection="1">
      <alignment horizontal="center" vertical="center"/>
      <protection hidden="1"/>
    </xf>
    <xf numFmtId="164" fontId="6" fillId="0" borderId="0" xfId="38" applyFont="1" applyBorder="1" applyAlignment="1" applyProtection="1">
      <alignment vertical="center"/>
      <protection hidden="1"/>
    </xf>
    <xf numFmtId="167" fontId="8" fillId="2" borderId="0" xfId="38" applyFont="1" applyBorder="1" applyAlignment="1" applyProtection="1">
      <alignment horizontal="center" vertical="center"/>
      <protection hidden="1"/>
    </xf>
    <xf numFmtId="167" fontId="9" fillId="2" borderId="0" xfId="38" applyFont="1" applyBorder="1" applyAlignment="1" applyProtection="1">
      <alignment horizontal="center" vertical="center"/>
      <protection hidden="1"/>
    </xf>
    <xf numFmtId="168" fontId="7" fillId="2" borderId="0" xfId="38" applyFont="1" applyBorder="1" applyAlignment="1" applyProtection="1">
      <alignment horizontal="center" vertical="center" wrapText="1"/>
      <protection hidden="1"/>
    </xf>
    <xf numFmtId="168" fontId="10" fillId="3" borderId="0" xfId="38" applyFont="1" applyBorder="1" applyAlignment="1" applyProtection="1">
      <alignment horizontal="center" vertical="center"/>
      <protection hidden="1"/>
    </xf>
    <xf numFmtId="168" fontId="10" fillId="4" borderId="0" xfId="38" applyFont="1" applyBorder="1" applyAlignment="1" applyProtection="1">
      <alignment horizontal="center" vertical="center"/>
      <protection hidden="1"/>
    </xf>
    <xf numFmtId="168" fontId="11" fillId="5" borderId="1" xfId="38" applyFont="1" applyBorder="1" applyAlignment="1" applyProtection="1">
      <alignment horizontal="center" vertical="center"/>
      <protection hidden="1"/>
    </xf>
    <xf numFmtId="169" fontId="7" fillId="5" borderId="1" xfId="38" applyFont="1" applyBorder="1" applyAlignment="1" applyProtection="1">
      <alignment horizontal="center" vertical="center"/>
      <protection hidden="1"/>
    </xf>
    <xf numFmtId="170" fontId="12" fillId="4" borderId="2" xfId="38" applyFont="1" applyBorder="1" applyAlignment="1" applyProtection="1">
      <alignment horizontal="center" vertical="center"/>
      <protection hidden="1"/>
    </xf>
    <xf numFmtId="164" fontId="12" fillId="4" borderId="2" xfId="38" applyFont="1" applyBorder="1" applyAlignment="1" applyProtection="1">
      <alignment horizontal="center" vertical="center"/>
      <protection hidden="1"/>
    </xf>
    <xf numFmtId="164" fontId="12" fillId="4" borderId="2" xfId="38" applyFont="1" applyBorder="1" applyAlignment="1" applyProtection="1">
      <alignment vertical="center" wrapText="1"/>
      <protection hidden="1"/>
    </xf>
    <xf numFmtId="171" fontId="12" fillId="4" borderId="2" xfId="38" applyFont="1" applyBorder="1" applyAlignment="1" applyProtection="1">
      <alignment horizontal="center" vertical="center"/>
      <protection hidden="1"/>
    </xf>
    <xf numFmtId="169" fontId="12" fillId="4" borderId="2" xfId="38" applyFont="1" applyBorder="1" applyAlignment="1" applyProtection="1">
      <alignment horizontal="center" vertical="center"/>
      <protection hidden="1"/>
    </xf>
    <xf numFmtId="169" fontId="12" fillId="4" borderId="2" xfId="38" applyFont="1" applyBorder="1" applyAlignment="1" applyProtection="1">
      <alignment horizontal="center" vertical="center"/>
      <protection hidden="1"/>
    </xf>
    <xf numFmtId="170" fontId="6" fillId="4" borderId="3" xfId="38" applyFont="1" applyBorder="1" applyAlignment="1" applyProtection="1">
      <alignment horizontal="center" vertical="center"/>
      <protection hidden="1"/>
    </xf>
    <xf numFmtId="164" fontId="6" fillId="4" borderId="4" xfId="38" applyFont="1" applyBorder="1" applyAlignment="1" applyProtection="1">
      <alignment horizontal="center" vertical="center"/>
      <protection hidden="1"/>
    </xf>
    <xf numFmtId="164" fontId="6" fillId="4" borderId="4" xfId="38" applyFont="1" applyBorder="1" applyAlignment="1" applyProtection="1">
      <alignment vertical="center" wrapText="1"/>
      <protection hidden="1"/>
    </xf>
    <xf numFmtId="171" fontId="6" fillId="4" borderId="4" xfId="38" applyFont="1" applyBorder="1" applyAlignment="1" applyProtection="1">
      <alignment horizontal="center" vertical="center"/>
      <protection hidden="1"/>
    </xf>
    <xf numFmtId="169" fontId="6" fillId="4" borderId="4" xfId="38" applyFont="1" applyBorder="1" applyAlignment="1" applyProtection="1">
      <alignment horizontal="center" vertical="center"/>
      <protection hidden="1"/>
    </xf>
    <xf numFmtId="169" fontId="6" fillId="4" borderId="3" xfId="38" applyFont="1" applyBorder="1" applyAlignment="1" applyProtection="1">
      <alignment horizontal="center" vertical="center"/>
      <protection hidden="1"/>
    </xf>
    <xf numFmtId="170" fontId="6" fillId="4" borderId="4" xfId="38" applyFont="1" applyBorder="1" applyAlignment="1" applyProtection="1">
      <alignment horizontal="center" vertical="center"/>
      <protection hidden="1"/>
    </xf>
    <xf numFmtId="169" fontId="6" fillId="4" borderId="4" xfId="38" applyFont="1" applyBorder="1" applyAlignment="1" applyProtection="1">
      <alignment horizontal="center" vertical="center"/>
      <protection hidden="1"/>
    </xf>
    <xf numFmtId="164" fontId="6" fillId="4" borderId="3" xfId="38" applyFont="1" applyBorder="1" applyAlignment="1" applyProtection="1">
      <alignment horizontal="center" vertical="center"/>
      <protection hidden="1"/>
    </xf>
    <xf numFmtId="164" fontId="6" fillId="4" borderId="3" xfId="38" applyFont="1" applyBorder="1" applyAlignment="1" applyProtection="1">
      <alignment vertical="center" wrapText="1"/>
      <protection hidden="1"/>
    </xf>
    <xf numFmtId="171" fontId="6" fillId="4" borderId="3" xfId="38" applyFont="1" applyBorder="1" applyAlignment="1" applyProtection="1">
      <alignment horizontal="center" vertical="center"/>
      <protection hidden="1"/>
    </xf>
    <xf numFmtId="169" fontId="6" fillId="4" borderId="3" xfId="38" applyFont="1" applyBorder="1" applyAlignment="1" applyProtection="1">
      <alignment horizontal="center" vertical="center"/>
      <protection hidden="1"/>
    </xf>
    <xf numFmtId="164" fontId="13" fillId="4" borderId="4" xfId="38" applyFont="1" applyBorder="1" applyAlignment="1" applyProtection="1">
      <alignment horizontal="center" vertical="center" wrapText="1"/>
      <protection hidden="1"/>
    </xf>
    <xf numFmtId="170" fontId="6" fillId="4" borderId="0" xfId="38" applyFont="1" applyBorder="1" applyAlignment="1" applyProtection="1">
      <alignment horizontal="center" vertical="center"/>
      <protection hidden="1"/>
    </xf>
    <xf numFmtId="164" fontId="13" fillId="4" borderId="0" xfId="38" applyFont="1" applyBorder="1" applyAlignment="1" applyProtection="1">
      <alignment horizontal="center" vertical="center" wrapText="1"/>
      <protection hidden="1"/>
    </xf>
    <xf numFmtId="164" fontId="6" fillId="4" borderId="0" xfId="38" applyFont="1" applyBorder="1" applyAlignment="1" applyProtection="1">
      <alignment vertical="center" wrapText="1"/>
      <protection hidden="1"/>
    </xf>
    <xf numFmtId="164" fontId="6" fillId="4" borderId="0" xfId="38" applyFont="1" applyBorder="1" applyAlignment="1" applyProtection="1">
      <alignment horizontal="center" vertical="center"/>
      <protection hidden="1"/>
    </xf>
    <xf numFmtId="171" fontId="6" fillId="4" borderId="0" xfId="38" applyFont="1" applyBorder="1" applyAlignment="1" applyProtection="1">
      <alignment horizontal="center" vertical="center"/>
      <protection hidden="1"/>
    </xf>
    <xf numFmtId="169" fontId="6" fillId="4" borderId="0" xfId="38" applyFont="1" applyBorder="1" applyAlignment="1" applyProtection="1">
      <alignment horizontal="center" vertical="center"/>
      <protection hidden="1"/>
    </xf>
    <xf numFmtId="169" fontId="6" fillId="4" borderId="0" xfId="38" applyFont="1" applyBorder="1" applyAlignment="1" applyProtection="1">
      <alignment horizontal="center" vertical="center"/>
      <protection hidden="1"/>
    </xf>
    <xf numFmtId="164" fontId="14" fillId="4" borderId="5" xfId="38" applyFont="1" applyBorder="1" applyAlignment="1" applyProtection="1">
      <alignment horizontal="center" vertical="center" wrapText="1"/>
      <protection hidden="1"/>
    </xf>
    <xf numFmtId="170" fontId="6" fillId="4" borderId="6" xfId="38" applyFont="1" applyBorder="1" applyAlignment="1" applyProtection="1">
      <alignment horizontal="center" vertical="center"/>
      <protection hidden="1"/>
    </xf>
    <xf numFmtId="164" fontId="14" fillId="4" borderId="4" xfId="38" applyFont="1" applyBorder="1" applyAlignment="1" applyProtection="1">
      <alignment horizontal="center" vertical="center" wrapText="1"/>
      <protection hidden="1"/>
    </xf>
    <xf numFmtId="164" fontId="6" fillId="4" borderId="6" xfId="38" applyFont="1" applyBorder="1" applyAlignment="1" applyProtection="1">
      <alignment vertical="center" wrapText="1"/>
      <protection hidden="1"/>
    </xf>
    <xf numFmtId="164" fontId="6" fillId="4" borderId="6" xfId="38" applyFont="1" applyBorder="1" applyAlignment="1" applyProtection="1">
      <alignment horizontal="center" vertical="center"/>
      <protection hidden="1"/>
    </xf>
    <xf numFmtId="171" fontId="6" fillId="4" borderId="6" xfId="38" applyFont="1" applyBorder="1" applyAlignment="1" applyProtection="1">
      <alignment horizontal="center" vertical="center"/>
      <protection hidden="1"/>
    </xf>
    <xf numFmtId="173" fontId="6" fillId="4" borderId="6" xfId="38" applyFont="1" applyBorder="1" applyAlignment="1" applyProtection="1">
      <alignment horizontal="center" vertical="center"/>
      <protection hidden="1"/>
    </xf>
    <xf numFmtId="169" fontId="6" fillId="4" borderId="6" xfId="38" applyFont="1" applyBorder="1" applyAlignment="1" applyProtection="1">
      <alignment horizontal="center" vertical="center"/>
      <protection hidden="1"/>
    </xf>
    <xf numFmtId="169" fontId="6" fillId="4" borderId="6" xfId="38" applyFont="1" applyBorder="1" applyAlignment="1" applyProtection="1">
      <alignment horizontal="center" vertical="center"/>
      <protection hidden="1"/>
    </xf>
    <xf numFmtId="164" fontId="14" fillId="4" borderId="0" xfId="38" applyFont="1" applyBorder="1" applyAlignment="1" applyProtection="1">
      <alignment horizontal="center" vertical="center" wrapText="1"/>
      <protection hidden="1"/>
    </xf>
    <xf numFmtId="170" fontId="6" fillId="4" borderId="7" xfId="38" applyFont="1" applyBorder="1" applyAlignment="1" applyProtection="1">
      <alignment horizontal="center" vertical="center"/>
      <protection hidden="1"/>
    </xf>
    <xf numFmtId="164" fontId="6" fillId="4" borderId="7" xfId="38" applyFont="1" applyBorder="1" applyAlignment="1" applyProtection="1">
      <alignment horizontal="center" vertical="center"/>
      <protection hidden="1"/>
    </xf>
    <xf numFmtId="164" fontId="6" fillId="4" borderId="7" xfId="38" applyFont="1" applyBorder="1" applyAlignment="1" applyProtection="1">
      <alignment vertical="center" wrapText="1"/>
      <protection hidden="1"/>
    </xf>
    <xf numFmtId="171" fontId="6" fillId="4" borderId="7" xfId="38" applyFont="1" applyBorder="1" applyAlignment="1" applyProtection="1">
      <alignment horizontal="center" vertical="center"/>
      <protection hidden="1"/>
    </xf>
    <xf numFmtId="169" fontId="6" fillId="4" borderId="7" xfId="38" applyFont="1" applyBorder="1" applyAlignment="1" applyProtection="1">
      <alignment horizontal="center" vertical="center"/>
      <protection hidden="1"/>
    </xf>
    <xf numFmtId="169" fontId="6" fillId="4" borderId="7" xfId="38" applyFont="1" applyBorder="1" applyAlignment="1" applyProtection="1">
      <alignment horizontal="center" vertical="center"/>
      <protection hidden="1"/>
    </xf>
    <xf numFmtId="169" fontId="7" fillId="4" borderId="0" xfId="38" applyFont="1" applyBorder="1" applyAlignment="1" applyProtection="1">
      <alignment horizontal="right" vertical="center"/>
      <protection hidden="1"/>
    </xf>
    <xf numFmtId="169" fontId="7" fillId="4" borderId="0" xfId="38" applyFont="1" applyBorder="1" applyAlignment="1" applyProtection="1">
      <alignment horizontal="center" vertical="center"/>
      <protection hidden="1"/>
    </xf>
    <xf numFmtId="174" fontId="7" fillId="4" borderId="0" xfId="38" applyFont="1" applyBorder="1" applyAlignment="1" applyProtection="1">
      <alignment horizontal="right" vertical="center"/>
      <protection hidden="1"/>
    </xf>
    <xf numFmtId="164" fontId="6" fillId="5" borderId="0" xfId="38" applyFont="1" applyBorder="1" applyAlignment="1" applyProtection="1">
      <alignment horizontal="center" vertical="center"/>
      <protection hidden="1"/>
    </xf>
    <xf numFmtId="169" fontId="11" fillId="5" borderId="0" xfId="38" applyFont="1" applyBorder="1" applyAlignment="1" applyProtection="1">
      <alignment horizontal="right" vertical="center"/>
      <protection hidden="1"/>
    </xf>
    <xf numFmtId="169" fontId="11" fillId="5" borderId="0" xfId="38" applyFont="1" applyBorder="1" applyAlignment="1" applyProtection="1">
      <alignment horizontal="center" vertical="center"/>
      <protection hidden="1"/>
    </xf>
    <xf numFmtId="164" fontId="4" fillId="0" borderId="0" xfId="38" applyBorder="1" applyAlignment="1" applyProtection="1">
      <alignment/>
      <protection hidden="1"/>
    </xf>
    <xf numFmtId="164" fontId="4" fillId="0" borderId="0" xfId="38" applyBorder="1" applyAlignment="1" applyProtection="1">
      <alignment horizontal="right"/>
      <protection hidden="1"/>
    </xf>
    <xf numFmtId="164" fontId="15" fillId="4" borderId="0" xfId="38" applyFont="1" applyBorder="1" applyAlignment="1" applyProtection="1">
      <alignment/>
      <protection hidden="1"/>
    </xf>
    <xf numFmtId="164" fontId="4" fillId="4" borderId="0" xfId="38" applyBorder="1" applyAlignment="1" applyProtection="1">
      <alignment/>
      <protection hidden="1"/>
    </xf>
    <xf numFmtId="164" fontId="16" fillId="4" borderId="0" xfId="38" applyFont="1" applyBorder="1" applyAlignment="1" applyProtection="1">
      <alignment/>
      <protection hidden="1"/>
    </xf>
    <xf numFmtId="164" fontId="4" fillId="4" borderId="0" xfId="38" applyBorder="1" applyAlignment="1" applyProtection="1">
      <alignment horizontal="right"/>
      <protection hidden="1"/>
    </xf>
    <xf numFmtId="164" fontId="4" fillId="4" borderId="0" xfId="38" applyFont="1" applyBorder="1" applyAlignment="1" applyProtection="1">
      <alignment horizontal="left"/>
      <protection hidden="1"/>
    </xf>
    <xf numFmtId="175" fontId="4" fillId="4" borderId="0" xfId="38" applyBorder="1" applyAlignment="1" applyProtection="1">
      <alignment horizontal="right"/>
      <protection hidden="1"/>
    </xf>
    <xf numFmtId="176" fontId="4" fillId="4" borderId="0" xfId="38" applyBorder="1" applyAlignment="1" applyProtection="1">
      <alignment horizontal="right"/>
      <protection hidden="1"/>
    </xf>
    <xf numFmtId="177" fontId="4" fillId="4" borderId="0" xfId="38" applyBorder="1" applyAlignment="1" applyProtection="1">
      <alignment/>
      <protection hidden="1"/>
    </xf>
    <xf numFmtId="177" fontId="1" fillId="4" borderId="2" xfId="38" applyFont="1" applyBorder="1" applyAlignment="1" applyProtection="1">
      <alignment/>
      <protection hidden="1"/>
    </xf>
    <xf numFmtId="164" fontId="18" fillId="4" borderId="0" xfId="38" applyFont="1" applyBorder="1" applyAlignment="1" applyProtection="1">
      <alignment/>
      <protection hidden="1"/>
    </xf>
    <xf numFmtId="175" fontId="18" fillId="4" borderId="0" xfId="38" applyFont="1" applyBorder="1" applyAlignment="1" applyProtection="1">
      <alignment horizontal="right"/>
      <protection hidden="1"/>
    </xf>
    <xf numFmtId="177" fontId="18" fillId="4" borderId="0" xfId="38" applyFont="1" applyBorder="1" applyAlignment="1" applyProtection="1">
      <alignment/>
      <protection hidden="1"/>
    </xf>
    <xf numFmtId="164" fontId="18" fillId="4" borderId="0" xfId="38" applyFont="1" applyBorder="1" applyAlignment="1" applyProtection="1">
      <alignment horizontal="right"/>
      <protection hidden="1"/>
    </xf>
    <xf numFmtId="178" fontId="18" fillId="4" borderId="0" xfId="38" applyFont="1" applyBorder="1" applyAlignment="1" applyProtection="1">
      <alignment/>
      <protection hidden="1"/>
    </xf>
    <xf numFmtId="164" fontId="19" fillId="4" borderId="0" xfId="38" applyFont="1" applyBorder="1" applyAlignment="1" applyProtection="1">
      <alignment horizontal="left" vertical="center"/>
      <protection hidden="1"/>
    </xf>
    <xf numFmtId="164" fontId="1" fillId="4" borderId="0" xfId="39" applyAlignment="1" applyProtection="1">
      <alignment horizontal="left" vertical="center"/>
      <protection hidden="1"/>
    </xf>
    <xf numFmtId="164" fontId="15" fillId="4" borderId="0" xfId="39" applyFont="1" applyAlignment="1" applyProtection="1">
      <alignment horizontal="left" vertical="center"/>
      <protection hidden="1"/>
    </xf>
    <xf numFmtId="164" fontId="20" fillId="4" borderId="0" xfId="38" applyFont="1" applyBorder="1" applyAlignment="1" applyProtection="1">
      <alignment horizontal="center" vertical="center"/>
      <protection hidden="1"/>
    </xf>
    <xf numFmtId="164" fontId="20" fillId="4" borderId="0" xfId="38" applyFont="1" applyBorder="1" applyAlignment="1" applyProtection="1">
      <alignment horizontal="left" vertical="center"/>
      <protection hidden="1"/>
    </xf>
    <xf numFmtId="164" fontId="18" fillId="4" borderId="8" xfId="39" applyFont="1" applyBorder="1" applyAlignment="1" applyProtection="1">
      <alignment horizontal="center" vertical="center"/>
      <protection hidden="1"/>
    </xf>
    <xf numFmtId="164" fontId="21" fillId="4" borderId="0" xfId="39" applyFont="1" applyBorder="1" applyAlignment="1" applyProtection="1">
      <alignment horizontal="left" vertical="center"/>
      <protection hidden="1"/>
    </xf>
    <xf numFmtId="169" fontId="22" fillId="4" borderId="8" xfId="36" applyFont="1" applyBorder="1" applyAlignment="1" applyProtection="1">
      <alignment horizontal="center" vertical="center"/>
      <protection hidden="1"/>
    </xf>
    <xf numFmtId="169" fontId="22" fillId="4" borderId="0" xfId="36" applyFont="1" applyBorder="1" applyAlignment="1" applyProtection="1">
      <alignment horizontal="center" vertical="center"/>
      <protection hidden="1"/>
    </xf>
    <xf numFmtId="179" fontId="22" fillId="4" borderId="8" xfId="36" applyFont="1" applyBorder="1" applyAlignment="1" applyProtection="1">
      <alignment horizontal="center" vertical="center"/>
      <protection hidden="1"/>
    </xf>
    <xf numFmtId="164" fontId="22" fillId="4" borderId="0" xfId="38" applyFont="1" applyBorder="1" applyAlignment="1" applyProtection="1">
      <alignment horizontal="left" vertical="center"/>
      <protection hidden="1"/>
    </xf>
    <xf numFmtId="164" fontId="18" fillId="4" borderId="0" xfId="39" applyFont="1" applyAlignment="1" applyProtection="1">
      <alignment horizontal="center" vertical="center"/>
      <protection hidden="1"/>
    </xf>
    <xf numFmtId="164" fontId="21" fillId="4" borderId="0" xfId="39" applyFont="1" applyAlignment="1" applyProtection="1">
      <alignment horizontal="left" vertical="center"/>
      <protection hidden="1"/>
    </xf>
    <xf numFmtId="179" fontId="22" fillId="4" borderId="0" xfId="38" applyFont="1" applyBorder="1" applyAlignment="1" applyProtection="1">
      <alignment horizontal="left" vertical="center"/>
      <protection hidden="1"/>
    </xf>
    <xf numFmtId="164" fontId="21" fillId="4" borderId="9" xfId="39" applyFont="1" applyBorder="1" applyAlignment="1" applyProtection="1">
      <alignment horizontal="left" vertical="center" wrapText="1"/>
      <protection hidden="1"/>
    </xf>
    <xf numFmtId="164" fontId="19" fillId="4" borderId="0" xfId="38" applyFont="1" applyBorder="1" applyAlignment="1" applyProtection="1">
      <alignment horizontal="center" vertical="center"/>
      <protection hidden="1"/>
    </xf>
    <xf numFmtId="164" fontId="1" fillId="4" borderId="0" xfId="39" applyAlignment="1" applyProtection="1">
      <alignment horizontal="center" vertical="center"/>
      <protection hidden="1"/>
    </xf>
    <xf numFmtId="164" fontId="23" fillId="4" borderId="0" xfId="38" applyFont="1" applyBorder="1" applyAlignment="1" applyProtection="1">
      <alignment horizontal="right" vertical="center"/>
      <protection hidden="1"/>
    </xf>
    <xf numFmtId="164" fontId="24" fillId="4" borderId="0" xfId="38" applyFont="1" applyBorder="1" applyAlignment="1" applyProtection="1">
      <alignment horizontal="center" vertical="center"/>
      <protection hidden="1"/>
    </xf>
    <xf numFmtId="169" fontId="22" fillId="4" borderId="8" xfId="38" applyFont="1" applyBorder="1" applyAlignment="1" applyProtection="1">
      <alignment horizontal="center" vertical="center"/>
      <protection hidden="1"/>
    </xf>
    <xf numFmtId="164" fontId="25" fillId="4" borderId="0" xfId="38" applyFont="1" applyBorder="1" applyAlignment="1" applyProtection="1">
      <alignment horizontal="right" vertical="center"/>
      <protection hidden="1"/>
    </xf>
    <xf numFmtId="169" fontId="26" fillId="4" borderId="8" xfId="38" applyFont="1" applyBorder="1" applyAlignment="1" applyProtection="1">
      <alignment horizontal="center" vertical="center"/>
      <protection hidden="1"/>
    </xf>
    <xf numFmtId="164" fontId="27" fillId="4" borderId="0" xfId="38" applyFont="1" applyBorder="1" applyAlignment="1" applyProtection="1">
      <alignment horizontal="right" vertical="center"/>
      <protection hidden="1"/>
    </xf>
    <xf numFmtId="164" fontId="28" fillId="4" borderId="0" xfId="38" applyFont="1" applyBorder="1" applyAlignment="1" applyProtection="1">
      <alignment horizontal="left" vertical="center"/>
      <protection hidden="1"/>
    </xf>
    <xf numFmtId="164" fontId="29" fillId="0" borderId="0" xfId="0" applyFont="1" applyAlignment="1" applyProtection="1">
      <alignment vertical="center"/>
      <protection hidden="1"/>
    </xf>
    <xf numFmtId="164" fontId="30" fillId="4" borderId="0" xfId="0" applyFont="1" applyBorder="1" applyAlignment="1" applyProtection="1">
      <alignment horizontal="center" vertical="center"/>
      <protection hidden="1"/>
    </xf>
    <xf numFmtId="164" fontId="31" fillId="0" borderId="0" xfId="0" applyFont="1" applyAlignment="1" applyProtection="1">
      <alignment vertical="center"/>
      <protection hidden="1"/>
    </xf>
    <xf numFmtId="164" fontId="29" fillId="4" borderId="0" xfId="0" applyFont="1" applyAlignment="1" applyProtection="1">
      <alignment vertical="center"/>
      <protection hidden="1"/>
    </xf>
    <xf numFmtId="164" fontId="32" fillId="2" borderId="10" xfId="0" applyFont="1" applyBorder="1" applyAlignment="1" applyProtection="1">
      <alignment horizontal="center" vertical="center"/>
      <protection hidden="1"/>
    </xf>
    <xf numFmtId="164" fontId="32" fillId="2" borderId="10" xfId="0" applyFont="1" applyBorder="1" applyAlignment="1" applyProtection="1">
      <alignment horizontal="righ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80" fontId="32" fillId="4" borderId="8" xfId="0" applyFont="1" applyBorder="1" applyAlignment="1" applyProtection="1">
      <alignment horizontal="center" vertical="center" wrapText="1"/>
      <protection hidden="1"/>
    </xf>
    <xf numFmtId="164" fontId="29" fillId="4" borderId="11" xfId="0" applyFont="1" applyBorder="1" applyAlignment="1" applyProtection="1">
      <alignment horizontal="center" vertical="center"/>
      <protection hidden="1"/>
    </xf>
    <xf numFmtId="169" fontId="29" fillId="4" borderId="11" xfId="0" applyFont="1" applyBorder="1" applyAlignment="1" applyProtection="1">
      <alignment horizontal="right" vertical="center"/>
      <protection hidden="1"/>
    </xf>
    <xf numFmtId="169" fontId="32" fillId="4" borderId="8" xfId="0" applyFont="1" applyBorder="1" applyAlignment="1" applyProtection="1">
      <alignment horizontal="right" vertical="center"/>
      <protection hidden="1"/>
    </xf>
    <xf numFmtId="164" fontId="29" fillId="4" borderId="12" xfId="0" applyFont="1" applyBorder="1" applyAlignment="1" applyProtection="1">
      <alignment horizontal="center" vertical="center"/>
      <protection hidden="1"/>
    </xf>
    <xf numFmtId="169" fontId="29" fillId="4" borderId="12" xfId="0" applyFont="1" applyBorder="1" applyAlignment="1" applyProtection="1">
      <alignment horizontal="right" vertical="center"/>
      <protection hidden="1"/>
    </xf>
    <xf numFmtId="164" fontId="29" fillId="4" borderId="13" xfId="0" applyFont="1" applyBorder="1" applyAlignment="1" applyProtection="1">
      <alignment horizontal="center" vertical="center"/>
      <protection hidden="1"/>
    </xf>
    <xf numFmtId="169" fontId="29" fillId="4" borderId="13" xfId="0" applyFont="1" applyBorder="1" applyAlignment="1" applyProtection="1">
      <alignment horizontal="right" vertical="center"/>
      <protection hidden="1"/>
    </xf>
    <xf numFmtId="164" fontId="32" fillId="4" borderId="8" xfId="0" applyFont="1" applyBorder="1" applyAlignment="1" applyProtection="1">
      <alignment horizontal="center" vertical="center" wrapText="1"/>
      <protection hidden="1"/>
    </xf>
    <xf numFmtId="169" fontId="32" fillId="4" borderId="10" xfId="0" applyFont="1" applyBorder="1" applyAlignment="1" applyProtection="1">
      <alignment horizontal="right" vertical="center"/>
      <protection hidden="1"/>
    </xf>
    <xf numFmtId="169" fontId="32" fillId="4" borderId="0" xfId="0" applyFont="1" applyAlignment="1" applyProtection="1">
      <alignment vertical="center"/>
      <protection hidden="1"/>
    </xf>
    <xf numFmtId="169" fontId="32" fillId="4" borderId="0" xfId="0" applyFont="1" applyAlignment="1" applyProtection="1">
      <alignment horizontal="right" vertical="center"/>
      <protection hidden="1"/>
    </xf>
    <xf numFmtId="169" fontId="33" fillId="2" borderId="14" xfId="0" applyFont="1" applyBorder="1" applyAlignment="1" applyProtection="1">
      <alignment vertical="center"/>
      <protection hidden="1"/>
    </xf>
    <xf numFmtId="164" fontId="34" fillId="0" borderId="0" xfId="37" applyFont="1" applyBorder="1" applyAlignment="1" applyProtection="1">
      <alignment horizontal="center" vertical="center"/>
      <protection hidden="1"/>
    </xf>
    <xf numFmtId="164" fontId="35" fillId="0" borderId="0" xfId="37" applyFont="1" applyAlignment="1" applyProtection="1">
      <alignment/>
      <protection hidden="1"/>
    </xf>
    <xf numFmtId="164" fontId="3" fillId="0" borderId="0" xfId="37" applyAlignment="1" applyProtection="1">
      <alignment/>
      <protection hidden="1"/>
    </xf>
    <xf numFmtId="164" fontId="36" fillId="0" borderId="0" xfId="37" applyFont="1" applyAlignment="1" applyProtection="1">
      <alignment horizontal="left" vertical="center"/>
      <protection hidden="1"/>
    </xf>
    <xf numFmtId="164" fontId="9" fillId="0" borderId="0" xfId="37" applyFont="1" applyAlignment="1" applyProtection="1">
      <alignment/>
      <protection hidden="1"/>
    </xf>
    <xf numFmtId="164" fontId="35" fillId="0" borderId="8" xfId="37" applyFont="1" applyBorder="1" applyAlignment="1" applyProtection="1">
      <alignment horizontal="center"/>
      <protection hidden="1"/>
    </xf>
    <xf numFmtId="164" fontId="35" fillId="0" borderId="8" xfId="37" applyFont="1" applyBorder="1" applyAlignment="1" applyProtection="1">
      <alignment/>
      <protection hidden="1"/>
    </xf>
    <xf numFmtId="166" fontId="35" fillId="0" borderId="8" xfId="37" applyFont="1" applyBorder="1" applyAlignment="1" applyProtection="1">
      <alignment/>
      <protection hidden="1"/>
    </xf>
    <xf numFmtId="166" fontId="35" fillId="0" borderId="8" xfId="37" applyFont="1" applyBorder="1" applyAlignment="1" applyProtection="1">
      <alignment horizontal="center" vertical="center"/>
      <protection hidden="1"/>
    </xf>
    <xf numFmtId="164" fontId="35" fillId="0" borderId="8" xfId="37" applyFont="1" applyBorder="1" applyAlignment="1" applyProtection="1">
      <alignment horizontal="center" vertical="center"/>
      <protection hidden="1"/>
    </xf>
    <xf numFmtId="164" fontId="36" fillId="0" borderId="0" xfId="37" applyFont="1" applyBorder="1" applyAlignment="1" applyProtection="1">
      <alignment horizontal="left" vertical="center"/>
      <protection hidden="1"/>
    </xf>
    <xf numFmtId="164" fontId="37" fillId="0" borderId="0" xfId="37" applyFont="1" applyAlignment="1" applyProtection="1">
      <alignment/>
      <protection hidden="1"/>
    </xf>
    <xf numFmtId="166" fontId="38" fillId="0" borderId="8" xfId="37" applyFont="1" applyBorder="1" applyAlignment="1" applyProtection="1">
      <alignment/>
      <protection hidden="1"/>
    </xf>
    <xf numFmtId="164" fontId="35" fillId="0" borderId="5" xfId="37" applyFont="1" applyBorder="1" applyAlignment="1" applyProtection="1">
      <alignment horizontal="center"/>
      <protection hidden="1"/>
    </xf>
    <xf numFmtId="164" fontId="35" fillId="0" borderId="5" xfId="37" applyFont="1" applyBorder="1" applyAlignment="1" applyProtection="1">
      <alignment/>
      <protection hidden="1"/>
    </xf>
    <xf numFmtId="166" fontId="35" fillId="0" borderId="5" xfId="37" applyFont="1" applyBorder="1" applyAlignment="1" applyProtection="1">
      <alignment/>
      <protection hidden="1"/>
    </xf>
    <xf numFmtId="164" fontId="35" fillId="0" borderId="0" xfId="37" applyFont="1" applyBorder="1" applyAlignment="1" applyProtection="1">
      <alignment horizontal="center"/>
      <protection hidden="1"/>
    </xf>
    <xf numFmtId="164" fontId="35" fillId="0" borderId="0" xfId="37" applyFont="1" applyBorder="1" applyAlignment="1" applyProtection="1">
      <alignment/>
      <protection hidden="1"/>
    </xf>
    <xf numFmtId="166" fontId="35" fillId="0" borderId="0" xfId="37" applyFont="1" applyBorder="1" applyAlignment="1" applyProtection="1">
      <alignment/>
      <protection hidden="1"/>
    </xf>
    <xf numFmtId="166" fontId="35" fillId="0" borderId="0" xfId="37" applyFont="1" applyBorder="1" applyAlignment="1" applyProtection="1">
      <alignment horizontal="center" vertical="center"/>
      <protection hidden="1"/>
    </xf>
    <xf numFmtId="164" fontId="35" fillId="0" borderId="0" xfId="37" applyFont="1" applyBorder="1" applyAlignment="1" applyProtection="1">
      <alignment horizontal="center" vertical="center"/>
      <protection hidden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34"/>
    <cellStyle name="Heading1 2" xfId="35"/>
    <cellStyle name="Moeda 2" xfId="36"/>
    <cellStyle name="Normal 2" xfId="37"/>
    <cellStyle name="Normal 3" xfId="38"/>
    <cellStyle name="Normal_Planilha - Rede Coletrora 44 Casas" xfId="39"/>
    <cellStyle name="Porcentagem 2" xfId="40"/>
    <cellStyle name="Result 3" xfId="41"/>
    <cellStyle name="Result2 4" xfId="42"/>
    <cellStyle name="Separador de milhares 2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67171"/>
      <rgbColor rgb="009999FF"/>
      <rgbColor rgb="00993366"/>
      <rgbColor rgb="00F2F2F2"/>
      <rgbColor rgb="00E7E6E6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19050</xdr:rowOff>
    </xdr:from>
    <xdr:to>
      <xdr:col>3</xdr:col>
      <xdr:colOff>409575</xdr:colOff>
      <xdr:row>3</xdr:row>
      <xdr:rowOff>104775</xdr:rowOff>
    </xdr:to>
    <xdr:pic>
      <xdr:nvPicPr>
        <xdr:cNvPr id="0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9050"/>
          <a:ext cx="2838450" cy="45720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66675</xdr:colOff>
      <xdr:row>4</xdr:row>
      <xdr:rowOff>76200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3875" cy="5715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80"/>
  </sheetPr>
  <dimension ref="A6:J52"/>
  <sheetViews>
    <sheetView tabSelected="1" view="pageBreakPreview" zoomScaleSheetLayoutView="100" workbookViewId="0" topLeftCell="A3">
      <selection activeCell="I27" sqref="I27"/>
    </sheetView>
  </sheetViews>
  <sheetFormatPr defaultColWidth="9.140625" defaultRowHeight="15"/>
  <cols>
    <col min="1" max="1" width="6.8515625" style="1" customWidth="1"/>
    <col min="2" max="2" width="9.00390625" style="1" customWidth="1"/>
    <col min="3" max="3" width="29.00390625" style="1" customWidth="1"/>
    <col min="4" max="4" width="7.28125" style="1" customWidth="1"/>
    <col min="5" max="5" width="9.00390625" style="1" customWidth="1"/>
    <col min="6" max="6" width="12.7109375" style="1" customWidth="1"/>
    <col min="7" max="7" width="13.421875" style="1" customWidth="1"/>
    <col min="8" max="8" width="9.00390625" style="1" customWidth="1"/>
    <col min="9" max="9" width="9.28125" style="1" customWidth="1"/>
    <col min="10" max="1025" width="9.00390625" style="1" customWidth="1"/>
  </cols>
  <sheetData>
    <row r="1" ht="9.75"/>
    <row r="2" ht="9.75"/>
    <row r="3" ht="9.75"/>
    <row r="4" ht="9.75"/>
    <row r="5" ht="9.75"/>
    <row r="6" spans="1:7" s="3" customFormat="1" ht="12" customHeight="1">
      <c r="A6" s="2" t="s">
        <v>0</v>
      </c>
      <c r="B6" s="2"/>
      <c r="C6" s="2"/>
      <c r="D6" s="2"/>
      <c r="E6" s="2"/>
      <c r="F6" s="2"/>
      <c r="G6" s="2"/>
    </row>
    <row r="7" spans="1:7" s="3" customFormat="1" ht="12" customHeight="1">
      <c r="A7" s="4" t="s">
        <v>1</v>
      </c>
      <c r="B7" s="4"/>
      <c r="C7" s="4"/>
      <c r="D7" s="4"/>
      <c r="E7" s="4"/>
      <c r="F7" s="4"/>
      <c r="G7" s="4"/>
    </row>
    <row r="8" spans="1:7" ht="12" customHeight="1">
      <c r="A8" s="5" t="s">
        <v>2</v>
      </c>
      <c r="B8" s="5"/>
      <c r="C8" s="5"/>
      <c r="D8" s="5"/>
      <c r="E8" s="5"/>
      <c r="F8" s="5"/>
      <c r="G8" s="5"/>
    </row>
    <row r="9" spans="1:7" ht="12.75" customHeight="1">
      <c r="A9" s="6" t="s">
        <v>3</v>
      </c>
      <c r="B9" s="6"/>
      <c r="C9" s="6"/>
      <c r="D9" s="6"/>
      <c r="E9" s="6"/>
      <c r="F9" s="6"/>
      <c r="G9" s="6"/>
    </row>
    <row r="10" spans="1:7" ht="6" customHeight="1">
      <c r="A10" s="6"/>
      <c r="B10" s="6"/>
      <c r="C10" s="6"/>
      <c r="D10" s="6"/>
      <c r="E10" s="6"/>
      <c r="F10" s="6"/>
      <c r="G10" s="6"/>
    </row>
    <row r="11" spans="1:7" ht="14.25" customHeight="1">
      <c r="A11" s="7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</row>
    <row r="12" spans="1:7" ht="10.5" customHeight="1">
      <c r="A12" s="8"/>
      <c r="B12" s="8"/>
      <c r="C12" s="8"/>
      <c r="D12" s="8"/>
      <c r="E12" s="8"/>
      <c r="F12" s="8"/>
      <c r="G12" s="8"/>
    </row>
    <row r="13" spans="1:7" ht="17.25" customHeight="1">
      <c r="A13" s="9" t="s">
        <v>11</v>
      </c>
      <c r="B13" s="9"/>
      <c r="C13" s="9"/>
      <c r="D13" s="9"/>
      <c r="E13" s="9"/>
      <c r="F13" s="9"/>
      <c r="G13" s="10">
        <f>G15+G19+G25</f>
        <v>328602.53</v>
      </c>
    </row>
    <row r="14" spans="1:7" ht="9.75" customHeight="1">
      <c r="A14" s="8"/>
      <c r="B14" s="8"/>
      <c r="C14" s="8"/>
      <c r="D14" s="8"/>
      <c r="E14" s="8"/>
      <c r="F14" s="8"/>
      <c r="G14" s="8"/>
    </row>
    <row r="15" spans="1:7" ht="15.75" customHeight="1">
      <c r="A15" s="11" t="s">
        <v>12</v>
      </c>
      <c r="B15" s="12"/>
      <c r="C15" s="13" t="s">
        <v>13</v>
      </c>
      <c r="D15" s="12"/>
      <c r="E15" s="14"/>
      <c r="F15" s="15"/>
      <c r="G15" s="16">
        <f>SUM(G16:G17)</f>
        <v>14968.8</v>
      </c>
    </row>
    <row r="16" spans="1:7" ht="27">
      <c r="A16" s="17" t="s">
        <v>14</v>
      </c>
      <c r="B16" s="18" t="s">
        <v>15</v>
      </c>
      <c r="C16" s="19" t="s">
        <v>16</v>
      </c>
      <c r="D16" s="18" t="s">
        <v>17</v>
      </c>
      <c r="E16" s="20">
        <f>Mem!I8</f>
        <v>369.6</v>
      </c>
      <c r="F16" s="21">
        <v>38.28</v>
      </c>
      <c r="G16" s="22">
        <f>ROUND(E16*F16,2)</f>
        <v>14148.29</v>
      </c>
    </row>
    <row r="17" spans="1:7" ht="27">
      <c r="A17" s="23" t="s">
        <v>18</v>
      </c>
      <c r="B17" s="18" t="s">
        <v>19</v>
      </c>
      <c r="C17" s="19" t="s">
        <v>20</v>
      </c>
      <c r="D17" s="18" t="s">
        <v>17</v>
      </c>
      <c r="E17" s="20">
        <f>Mem!I9</f>
        <v>158.4</v>
      </c>
      <c r="F17" s="21">
        <v>5.18</v>
      </c>
      <c r="G17" s="24">
        <f>ROUND(E17*F17,2)</f>
        <v>820.51</v>
      </c>
    </row>
    <row r="18" spans="1:7" s="3" customFormat="1" ht="12.75" customHeight="1">
      <c r="A18" s="8"/>
      <c r="B18" s="8"/>
      <c r="C18" s="8"/>
      <c r="D18" s="8"/>
      <c r="E18" s="8"/>
      <c r="F18" s="8"/>
      <c r="G18" s="8"/>
    </row>
    <row r="19" spans="1:7" ht="15" customHeight="1">
      <c r="A19" s="11" t="s">
        <v>21</v>
      </c>
      <c r="B19" s="12"/>
      <c r="C19" s="13" t="s">
        <v>22</v>
      </c>
      <c r="D19" s="12"/>
      <c r="E19" s="14"/>
      <c r="F19" s="15"/>
      <c r="G19" s="16">
        <f>SUM(G20:G23)</f>
        <v>292574.64</v>
      </c>
    </row>
    <row r="20" spans="1:7" ht="27">
      <c r="A20" s="17" t="s">
        <v>23</v>
      </c>
      <c r="B20" s="25" t="s">
        <v>24</v>
      </c>
      <c r="C20" s="26" t="s">
        <v>25</v>
      </c>
      <c r="D20" s="25" t="s">
        <v>26</v>
      </c>
      <c r="E20" s="27">
        <v>12</v>
      </c>
      <c r="F20" s="28">
        <v>4157.12</v>
      </c>
      <c r="G20" s="22">
        <f>ROUND(E20*F20,2)</f>
        <v>49885.44</v>
      </c>
    </row>
    <row r="21" spans="1:10" ht="27" customHeight="1">
      <c r="A21" s="23" t="s">
        <v>27</v>
      </c>
      <c r="B21" s="29" t="s">
        <v>28</v>
      </c>
      <c r="C21" s="19" t="s">
        <v>29</v>
      </c>
      <c r="D21" s="18" t="s">
        <v>26</v>
      </c>
      <c r="E21" s="20">
        <v>114</v>
      </c>
      <c r="F21" s="21">
        <f>Cotações!K20</f>
        <v>1997.92</v>
      </c>
      <c r="G21" s="24">
        <f>ROUND(E21*F21,2)</f>
        <v>227762.88</v>
      </c>
      <c r="I21" s="1">
        <f>G21/3</f>
        <v>75920.96</v>
      </c>
      <c r="J21" s="1">
        <f>G21/9</f>
        <v>25306.9866666667</v>
      </c>
    </row>
    <row r="22" spans="1:10" ht="17.25" customHeight="1">
      <c r="A22" s="23" t="s">
        <v>30</v>
      </c>
      <c r="B22" s="29" t="s">
        <v>28</v>
      </c>
      <c r="C22" s="19" t="s">
        <v>31</v>
      </c>
      <c r="D22" s="18" t="s">
        <v>32</v>
      </c>
      <c r="E22" s="20">
        <v>126</v>
      </c>
      <c r="F22" s="21">
        <f>Cotações!K27</f>
        <v>20.45</v>
      </c>
      <c r="G22" s="24">
        <f>ROUND(E22*F22,2)</f>
        <v>2576.7</v>
      </c>
      <c r="I22" s="1">
        <f>I21/36</f>
        <v>2108.91555555556</v>
      </c>
      <c r="J22" s="1">
        <f>J21/14</f>
        <v>1807.64190476191</v>
      </c>
    </row>
    <row r="23" spans="1:7" ht="17.25" customHeight="1">
      <c r="A23" s="23" t="s">
        <v>33</v>
      </c>
      <c r="B23" s="29" t="s">
        <v>28</v>
      </c>
      <c r="C23" s="19" t="s">
        <v>34</v>
      </c>
      <c r="D23" s="18" t="s">
        <v>32</v>
      </c>
      <c r="E23" s="20">
        <v>114</v>
      </c>
      <c r="F23" s="21">
        <f>Cotações!K35</f>
        <v>108.33</v>
      </c>
      <c r="G23" s="24">
        <f>ROUND(E23*F23,2)</f>
        <v>12349.62</v>
      </c>
    </row>
    <row r="24" spans="1:7" ht="12" customHeight="1">
      <c r="A24" s="30"/>
      <c r="B24" s="31"/>
      <c r="C24" s="32"/>
      <c r="D24" s="33"/>
      <c r="E24" s="34"/>
      <c r="F24" s="35"/>
      <c r="G24" s="36"/>
    </row>
    <row r="25" spans="1:7" ht="15" customHeight="1">
      <c r="A25" s="11" t="s">
        <v>35</v>
      </c>
      <c r="B25" s="12"/>
      <c r="C25" s="13" t="s">
        <v>36</v>
      </c>
      <c r="D25" s="12"/>
      <c r="E25" s="14"/>
      <c r="F25" s="15"/>
      <c r="G25" s="16">
        <f>SUM(G26:G40)</f>
        <v>21059.09</v>
      </c>
    </row>
    <row r="26" spans="1:7" ht="21" customHeight="1">
      <c r="A26" s="17" t="s">
        <v>37</v>
      </c>
      <c r="B26" s="37" t="s">
        <v>38</v>
      </c>
      <c r="C26" s="26" t="s">
        <v>39</v>
      </c>
      <c r="D26" s="25" t="s">
        <v>40</v>
      </c>
      <c r="E26" s="27">
        <f>Pesquisa!E7</f>
        <v>40</v>
      </c>
      <c r="F26" s="28">
        <f>Pesquisa!D7</f>
        <v>15.8</v>
      </c>
      <c r="G26" s="22">
        <f>ROUND(E26*F26,2)</f>
        <v>632</v>
      </c>
    </row>
    <row r="27" spans="1:7" ht="21" customHeight="1">
      <c r="A27" s="38" t="s">
        <v>41</v>
      </c>
      <c r="B27" s="39" t="s">
        <v>42</v>
      </c>
      <c r="C27" s="40" t="s">
        <v>43</v>
      </c>
      <c r="D27" s="41" t="s">
        <v>40</v>
      </c>
      <c r="E27" s="42">
        <f>Pesquisa!E15</f>
        <v>40</v>
      </c>
      <c r="F27" s="43">
        <f>Pesquisa!D15</f>
        <v>27.27</v>
      </c>
      <c r="G27" s="44">
        <f>ROUND(E27*F27,2)</f>
        <v>1090.8</v>
      </c>
    </row>
    <row r="28" spans="1:7" ht="21" customHeight="1">
      <c r="A28" s="38" t="s">
        <v>44</v>
      </c>
      <c r="B28" s="39" t="s">
        <v>45</v>
      </c>
      <c r="C28" s="40" t="s">
        <v>46</v>
      </c>
      <c r="D28" s="41" t="s">
        <v>40</v>
      </c>
      <c r="E28" s="42">
        <f>Pesquisa!E23</f>
        <v>40</v>
      </c>
      <c r="F28" s="45">
        <f>Pesquisa!D23</f>
        <v>24.96</v>
      </c>
      <c r="G28" s="44">
        <f>ROUND(E28*F28,2)</f>
        <v>998.4</v>
      </c>
    </row>
    <row r="29" spans="1:7" ht="21" customHeight="1">
      <c r="A29" s="38" t="s">
        <v>47</v>
      </c>
      <c r="B29" s="39" t="s">
        <v>48</v>
      </c>
      <c r="C29" s="40" t="s">
        <v>49</v>
      </c>
      <c r="D29" s="41" t="s">
        <v>40</v>
      </c>
      <c r="E29" s="42">
        <f>Pesquisa!E31</f>
        <v>40</v>
      </c>
      <c r="F29" s="45">
        <f>Pesquisa!D31</f>
        <v>12.9</v>
      </c>
      <c r="G29" s="44">
        <f>ROUND(E29*F29,2)</f>
        <v>516</v>
      </c>
    </row>
    <row r="30" spans="1:7" ht="21" customHeight="1">
      <c r="A30" s="38" t="s">
        <v>50</v>
      </c>
      <c r="B30" s="39" t="s">
        <v>51</v>
      </c>
      <c r="C30" s="40" t="s">
        <v>52</v>
      </c>
      <c r="D30" s="41" t="s">
        <v>40</v>
      </c>
      <c r="E30" s="42">
        <f>Pesquisa!E39</f>
        <v>40</v>
      </c>
      <c r="F30" s="45">
        <f>Pesquisa!D39</f>
        <v>12.095</v>
      </c>
      <c r="G30" s="44">
        <f>ROUND(E30*F30,2)</f>
        <v>483.8</v>
      </c>
    </row>
    <row r="31" spans="1:7" ht="21" customHeight="1">
      <c r="A31" s="38" t="s">
        <v>53</v>
      </c>
      <c r="B31" s="39" t="s">
        <v>54</v>
      </c>
      <c r="C31" s="40" t="s">
        <v>55</v>
      </c>
      <c r="D31" s="41" t="s">
        <v>40</v>
      </c>
      <c r="E31" s="42">
        <f>Pesquisa!E47</f>
        <v>40</v>
      </c>
      <c r="F31" s="45">
        <f>Pesquisa!D47</f>
        <v>32.1933333333333</v>
      </c>
      <c r="G31" s="44">
        <f>ROUND(E31*F31,2)</f>
        <v>1287.73</v>
      </c>
    </row>
    <row r="32" spans="1:7" ht="21" customHeight="1">
      <c r="A32" s="38" t="s">
        <v>56</v>
      </c>
      <c r="B32" s="39" t="s">
        <v>57</v>
      </c>
      <c r="C32" s="40" t="s">
        <v>58</v>
      </c>
      <c r="D32" s="41" t="s">
        <v>40</v>
      </c>
      <c r="E32" s="42">
        <f>Pesquisa!E58</f>
        <v>80</v>
      </c>
      <c r="F32" s="45">
        <f>Pesquisa!D58</f>
        <v>41.1666666666667</v>
      </c>
      <c r="G32" s="44">
        <f>ROUND(E32*F32,2)</f>
        <v>3293.33</v>
      </c>
    </row>
    <row r="33" spans="1:7" ht="21" customHeight="1">
      <c r="A33" s="38" t="s">
        <v>59</v>
      </c>
      <c r="B33" s="39" t="s">
        <v>60</v>
      </c>
      <c r="C33" s="40" t="s">
        <v>61</v>
      </c>
      <c r="D33" s="41" t="s">
        <v>40</v>
      </c>
      <c r="E33" s="42">
        <f>Pesquisa!E66</f>
        <v>80</v>
      </c>
      <c r="F33" s="45">
        <f>Pesquisa!D66</f>
        <v>14.7433333333333</v>
      </c>
      <c r="G33" s="44">
        <f>ROUND(E33*F33,2)</f>
        <v>1179.47</v>
      </c>
    </row>
    <row r="34" spans="1:7" ht="21" customHeight="1">
      <c r="A34" s="38" t="s">
        <v>62</v>
      </c>
      <c r="B34" s="39" t="s">
        <v>63</v>
      </c>
      <c r="C34" s="40" t="s">
        <v>64</v>
      </c>
      <c r="D34" s="41" t="s">
        <v>40</v>
      </c>
      <c r="E34" s="42">
        <f>Pesquisa!E74</f>
        <v>40</v>
      </c>
      <c r="F34" s="45">
        <f>Pesquisa!D74</f>
        <v>98.95</v>
      </c>
      <c r="G34" s="44">
        <f>ROUND(E34*F34,2)</f>
        <v>3958</v>
      </c>
    </row>
    <row r="35" spans="1:7" ht="21" customHeight="1">
      <c r="A35" s="38" t="s">
        <v>65</v>
      </c>
      <c r="B35" s="39" t="s">
        <v>66</v>
      </c>
      <c r="C35" s="40" t="s">
        <v>67</v>
      </c>
      <c r="D35" s="41" t="s">
        <v>40</v>
      </c>
      <c r="E35" s="42">
        <f>Pesquisa!E82</f>
        <v>5</v>
      </c>
      <c r="F35" s="45">
        <f>Pesquisa!D82</f>
        <v>211.065</v>
      </c>
      <c r="G35" s="44">
        <f>ROUND(E35*F35,2)</f>
        <v>1055.33</v>
      </c>
    </row>
    <row r="36" spans="1:7" ht="21" customHeight="1">
      <c r="A36" s="38" t="s">
        <v>68</v>
      </c>
      <c r="B36" s="39" t="s">
        <v>69</v>
      </c>
      <c r="C36" s="40" t="s">
        <v>70</v>
      </c>
      <c r="D36" s="41" t="s">
        <v>40</v>
      </c>
      <c r="E36" s="42">
        <f>Pesquisa!E91</f>
        <v>10</v>
      </c>
      <c r="F36" s="45">
        <f>Pesquisa!D91</f>
        <v>131.926666666667</v>
      </c>
      <c r="G36" s="44">
        <f>ROUND(E36*F36,2)</f>
        <v>1319.27</v>
      </c>
    </row>
    <row r="37" spans="1:7" ht="21" customHeight="1">
      <c r="A37" s="38" t="s">
        <v>71</v>
      </c>
      <c r="B37" s="39" t="s">
        <v>72</v>
      </c>
      <c r="C37" s="40" t="s">
        <v>73</v>
      </c>
      <c r="D37" s="41" t="s">
        <v>40</v>
      </c>
      <c r="E37" s="42">
        <f>Pesquisa!E99</f>
        <v>5</v>
      </c>
      <c r="F37" s="45">
        <f>Pesquisa!D99</f>
        <v>271.966666666667</v>
      </c>
      <c r="G37" s="44">
        <f>ROUND(E37*F37,2)</f>
        <v>1359.83</v>
      </c>
    </row>
    <row r="38" spans="1:7" ht="21" customHeight="1">
      <c r="A38" s="38" t="s">
        <v>74</v>
      </c>
      <c r="B38" s="39" t="s">
        <v>75</v>
      </c>
      <c r="C38" s="40" t="s">
        <v>76</v>
      </c>
      <c r="D38" s="41" t="s">
        <v>40</v>
      </c>
      <c r="E38" s="42">
        <f>Pesquisa!E111</f>
        <v>10</v>
      </c>
      <c r="F38" s="45">
        <f>Pesquisa!D111</f>
        <v>154.466666666667</v>
      </c>
      <c r="G38" s="44">
        <f>ROUND(E38*F38,2)</f>
        <v>1544.67</v>
      </c>
    </row>
    <row r="39" spans="1:7" ht="21" customHeight="1">
      <c r="A39" s="38" t="s">
        <v>77</v>
      </c>
      <c r="B39" s="39" t="s">
        <v>78</v>
      </c>
      <c r="C39" s="40" t="s">
        <v>79</v>
      </c>
      <c r="D39" s="41" t="s">
        <v>40</v>
      </c>
      <c r="E39" s="42">
        <f>Pesquisa!E119</f>
        <v>4</v>
      </c>
      <c r="F39" s="45">
        <f>Pesquisa!D119</f>
        <v>88.37</v>
      </c>
      <c r="G39" s="44">
        <f>ROUND(E39*F39,2)</f>
        <v>353.48</v>
      </c>
    </row>
    <row r="40" spans="1:7" ht="21" customHeight="1">
      <c r="A40" s="23" t="s">
        <v>80</v>
      </c>
      <c r="B40" s="39" t="s">
        <v>81</v>
      </c>
      <c r="C40" s="19" t="s">
        <v>82</v>
      </c>
      <c r="D40" s="18" t="s">
        <v>40</v>
      </c>
      <c r="E40" s="20">
        <f>Pesquisa!E127</f>
        <v>6</v>
      </c>
      <c r="F40" s="21">
        <f>Pesquisa!D127</f>
        <v>331.163333333333</v>
      </c>
      <c r="G40" s="24">
        <f>ROUND(E40*F40,2)</f>
        <v>1986.98</v>
      </c>
    </row>
    <row r="41" spans="1:7" ht="42" customHeight="1">
      <c r="A41" s="30"/>
      <c r="B41" s="46"/>
      <c r="C41" s="32"/>
      <c r="D41" s="33"/>
      <c r="E41" s="34"/>
      <c r="F41" s="35"/>
      <c r="G41" s="36"/>
    </row>
    <row r="42" spans="1:7" s="3" customFormat="1" ht="17.25" customHeight="1">
      <c r="A42" s="9" t="s">
        <v>83</v>
      </c>
      <c r="B42" s="9"/>
      <c r="C42" s="9"/>
      <c r="D42" s="9"/>
      <c r="E42" s="9"/>
      <c r="F42" s="9"/>
      <c r="G42" s="10">
        <f>G44</f>
        <v>38280.6</v>
      </c>
    </row>
    <row r="43" spans="1:7" ht="9.75" customHeight="1">
      <c r="A43" s="8"/>
      <c r="B43" s="8"/>
      <c r="C43" s="8"/>
      <c r="D43" s="8"/>
      <c r="E43" s="8"/>
      <c r="F43" s="8"/>
      <c r="G43" s="8"/>
    </row>
    <row r="44" spans="1:7" ht="15" customHeight="1">
      <c r="A44" s="11" t="s">
        <v>84</v>
      </c>
      <c r="B44" s="12"/>
      <c r="C44" s="13" t="s">
        <v>22</v>
      </c>
      <c r="D44" s="12"/>
      <c r="E44" s="14"/>
      <c r="F44" s="15"/>
      <c r="G44" s="16">
        <f>SUM(G45:G47)</f>
        <v>38280.6</v>
      </c>
    </row>
    <row r="45" spans="1:7" ht="27" customHeight="1">
      <c r="A45" s="23" t="s">
        <v>85</v>
      </c>
      <c r="B45" s="29" t="s">
        <v>28</v>
      </c>
      <c r="C45" s="19" t="s">
        <v>29</v>
      </c>
      <c r="D45" s="18" t="s">
        <v>26</v>
      </c>
      <c r="E45" s="20">
        <v>18</v>
      </c>
      <c r="F45" s="21">
        <f>Cotações!K20</f>
        <v>1997.92</v>
      </c>
      <c r="G45" s="24">
        <f>ROUND(E45*F45,2)</f>
        <v>35962.56</v>
      </c>
    </row>
    <row r="46" spans="1:7" ht="16.5">
      <c r="A46" s="23" t="s">
        <v>86</v>
      </c>
      <c r="B46" s="29" t="s">
        <v>28</v>
      </c>
      <c r="C46" s="19" t="s">
        <v>31</v>
      </c>
      <c r="D46" s="18" t="s">
        <v>32</v>
      </c>
      <c r="E46" s="20">
        <v>18</v>
      </c>
      <c r="F46" s="21">
        <f>Cotações!K27</f>
        <v>20.45</v>
      </c>
      <c r="G46" s="24">
        <f>ROUND(E46*F46,2)</f>
        <v>368.1</v>
      </c>
    </row>
    <row r="47" spans="1:7" ht="16.5">
      <c r="A47" s="23" t="s">
        <v>87</v>
      </c>
      <c r="B47" s="29" t="s">
        <v>28</v>
      </c>
      <c r="C47" s="19" t="s">
        <v>34</v>
      </c>
      <c r="D47" s="18" t="s">
        <v>32</v>
      </c>
      <c r="E47" s="20">
        <v>18</v>
      </c>
      <c r="F47" s="21">
        <f>Cotações!K35</f>
        <v>108.33</v>
      </c>
      <c r="G47" s="24">
        <f>ROUND(E47*F47,2)</f>
        <v>1949.94</v>
      </c>
    </row>
    <row r="48" spans="1:7" ht="12" customHeight="1">
      <c r="A48" s="30"/>
      <c r="B48" s="31"/>
      <c r="C48" s="32"/>
      <c r="D48" s="33"/>
      <c r="E48" s="34"/>
      <c r="F48" s="35"/>
      <c r="G48" s="36"/>
    </row>
    <row r="49" spans="1:7" ht="6" customHeight="1">
      <c r="A49" s="47"/>
      <c r="B49" s="48"/>
      <c r="C49" s="49"/>
      <c r="D49" s="48"/>
      <c r="E49" s="50"/>
      <c r="F49" s="51"/>
      <c r="G49" s="52"/>
    </row>
    <row r="50" spans="1:7" ht="18" customHeight="1">
      <c r="A50" s="30"/>
      <c r="B50" s="33"/>
      <c r="C50" s="32"/>
      <c r="D50" s="33"/>
      <c r="E50" s="34"/>
      <c r="F50" s="53" t="s">
        <v>88</v>
      </c>
      <c r="G50" s="54">
        <f>G42+G13</f>
        <v>366883.13</v>
      </c>
    </row>
    <row r="51" spans="1:7" ht="18" customHeight="1">
      <c r="A51" s="30"/>
      <c r="B51" s="33"/>
      <c r="C51" s="32"/>
      <c r="D51" s="33"/>
      <c r="E51" s="34"/>
      <c r="F51" s="55">
        <v>10</v>
      </c>
      <c r="G51" s="54">
        <f>ROUND(G50*(0.01*F51),2)</f>
        <v>36688.31</v>
      </c>
    </row>
    <row r="52" spans="1:7" ht="18" customHeight="1">
      <c r="A52" s="30"/>
      <c r="B52" s="33"/>
      <c r="C52" s="32"/>
      <c r="D52" s="56"/>
      <c r="E52" s="57"/>
      <c r="F52" s="57" t="s">
        <v>89</v>
      </c>
      <c r="G52" s="58">
        <f>G51+G50</f>
        <v>403571.44</v>
      </c>
    </row>
  </sheetData>
  <mergeCells count="6">
    <mergeCell ref="A6:G6"/>
    <mergeCell ref="A7:G7"/>
    <mergeCell ref="A8:G8"/>
    <mergeCell ref="A9:G9"/>
    <mergeCell ref="A13:F13"/>
    <mergeCell ref="A42:F42"/>
  </mergeCells>
  <printOptions/>
  <pageMargins left="0.39375" right="0.275694444444444" top="0.551388888888889" bottom="0.984027777777778" header="0.511805555555555" footer="0.511805555555555"/>
  <pageSetup horizontalDpi="300" verticalDpi="300" orientation="portrait" paperSize="9" copie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workbookViewId="0" topLeftCell="A13">
      <selection activeCell="A14" sqref="A14"/>
    </sheetView>
  </sheetViews>
  <sheetFormatPr defaultColWidth="9.140625" defaultRowHeight="15"/>
  <cols>
    <col min="1" max="1" width="9.00390625" style="59" customWidth="1"/>
    <col min="2" max="2" width="17.57421875" style="59" customWidth="1"/>
    <col min="3" max="3" width="18.57421875" style="59" customWidth="1"/>
    <col min="4" max="4" width="11.421875" style="59" customWidth="1"/>
    <col min="5" max="5" width="11.00390625" style="59" customWidth="1"/>
    <col min="6" max="6" width="9.57421875" style="59" customWidth="1"/>
    <col min="7" max="7" width="9.00390625" style="59" customWidth="1"/>
    <col min="8" max="8" width="47.57421875" style="59" customWidth="1"/>
    <col min="9" max="9" width="10.421875" style="60" customWidth="1"/>
    <col min="10" max="1025" width="9.00390625" style="59" customWidth="1"/>
  </cols>
  <sheetData>
    <row r="1" spans="1:9" ht="16.5" customHeight="1">
      <c r="A1" s="61" t="s">
        <v>90</v>
      </c>
      <c r="B1" s="62"/>
      <c r="C1" s="62"/>
      <c r="D1" s="62"/>
      <c r="E1" s="62"/>
      <c r="H1" s="63" t="s">
        <v>91</v>
      </c>
      <c r="I1" s="64"/>
    </row>
    <row r="2" spans="1:9" ht="16.5" customHeight="1">
      <c r="A2" s="62"/>
      <c r="B2" s="62"/>
      <c r="C2" s="62"/>
      <c r="D2" s="62"/>
      <c r="E2" s="62"/>
      <c r="H2" s="62"/>
      <c r="I2" s="64"/>
    </row>
    <row r="3" spans="1:9" ht="16.5" customHeight="1">
      <c r="A3" s="61" t="s">
        <v>92</v>
      </c>
      <c r="B3" s="62"/>
      <c r="C3" s="62"/>
      <c r="D3" s="62"/>
      <c r="E3" s="62"/>
      <c r="F3" s="62"/>
      <c r="H3" s="65" t="s">
        <v>93</v>
      </c>
      <c r="I3" s="66">
        <v>176</v>
      </c>
    </row>
    <row r="4" spans="1:9" ht="16.5" customHeight="1">
      <c r="A4" s="62"/>
      <c r="B4" s="62"/>
      <c r="C4" s="62"/>
      <c r="D4" s="62"/>
      <c r="E4" s="62"/>
      <c r="F4" s="62"/>
      <c r="H4" s="62" t="s">
        <v>94</v>
      </c>
      <c r="I4" s="67">
        <v>0.7</v>
      </c>
    </row>
    <row r="5" spans="1:9" ht="16.5" customHeight="1">
      <c r="A5" s="62" t="s">
        <v>95</v>
      </c>
      <c r="B5" s="62"/>
      <c r="C5" s="62"/>
      <c r="D5" s="68">
        <v>17</v>
      </c>
      <c r="E5" s="62"/>
      <c r="F5" s="62"/>
      <c r="H5" s="62" t="s">
        <v>96</v>
      </c>
      <c r="I5" s="67">
        <v>0.3</v>
      </c>
    </row>
    <row r="6" spans="1:9" ht="16.5" customHeight="1">
      <c r="A6" s="62" t="s">
        <v>97</v>
      </c>
      <c r="B6" s="62"/>
      <c r="C6" s="62"/>
      <c r="D6" s="68">
        <v>13</v>
      </c>
      <c r="E6" s="62"/>
      <c r="F6" s="62"/>
      <c r="H6" s="62" t="s">
        <v>98</v>
      </c>
      <c r="I6" s="66">
        <f>I3*I4</f>
        <v>123.2</v>
      </c>
    </row>
    <row r="7" spans="1:9" ht="16.5" customHeight="1">
      <c r="A7" s="62" t="s">
        <v>99</v>
      </c>
      <c r="B7" s="62"/>
      <c r="C7" s="62"/>
      <c r="D7" s="68">
        <v>4</v>
      </c>
      <c r="E7" s="62"/>
      <c r="F7" s="62"/>
      <c r="H7" s="62" t="s">
        <v>100</v>
      </c>
      <c r="I7" s="66">
        <f>I3*I5</f>
        <v>52.8</v>
      </c>
    </row>
    <row r="8" spans="1:9" ht="16.5" customHeight="1">
      <c r="A8" s="62" t="s">
        <v>101</v>
      </c>
      <c r="B8" s="62"/>
      <c r="C8" s="62"/>
      <c r="D8" s="69">
        <v>4</v>
      </c>
      <c r="E8" s="62"/>
      <c r="F8" s="62"/>
      <c r="H8" s="70" t="s">
        <v>102</v>
      </c>
      <c r="I8" s="71">
        <f>I6*3</f>
        <v>369.6</v>
      </c>
    </row>
    <row r="9" spans="1:9" ht="16.5" customHeight="1">
      <c r="A9" s="62"/>
      <c r="B9" s="62"/>
      <c r="C9" s="62"/>
      <c r="D9" s="72">
        <f>SUM(D5:D8)</f>
        <v>38</v>
      </c>
      <c r="E9" s="62"/>
      <c r="F9" s="62"/>
      <c r="H9" s="70" t="s">
        <v>103</v>
      </c>
      <c r="I9" s="71">
        <f>I7*3</f>
        <v>158.4</v>
      </c>
    </row>
    <row r="10" spans="1:6" ht="16.5" customHeight="1">
      <c r="A10" s="62"/>
      <c r="B10" s="62"/>
      <c r="C10" s="62"/>
      <c r="D10" s="62"/>
      <c r="E10" s="62"/>
      <c r="F10" s="62"/>
    </row>
    <row r="11" spans="1:5" ht="16.5" customHeight="1">
      <c r="A11" s="70"/>
      <c r="B11" s="70"/>
      <c r="C11" s="73" t="s">
        <v>104</v>
      </c>
      <c r="D11" s="74">
        <f>D9*3</f>
        <v>114</v>
      </c>
      <c r="E11" s="70"/>
    </row>
    <row r="12" spans="1:9" ht="16.5" customHeight="1">
      <c r="A12" s="62"/>
      <c r="B12" s="62"/>
      <c r="C12" s="62"/>
      <c r="D12" s="62"/>
      <c r="E12" s="62"/>
      <c r="F12" s="62"/>
      <c r="H12" s="70"/>
      <c r="I12" s="71"/>
    </row>
    <row r="13" spans="1:9" ht="16.5" customHeight="1">
      <c r="A13" s="62"/>
      <c r="B13" s="62"/>
      <c r="C13" s="62"/>
      <c r="D13" s="62"/>
      <c r="E13" s="62"/>
      <c r="F13" s="62"/>
      <c r="H13" s="63" t="s">
        <v>105</v>
      </c>
      <c r="I13" s="64"/>
    </row>
    <row r="14" spans="1:9" ht="16.5" customHeight="1">
      <c r="A14" s="61" t="s">
        <v>90</v>
      </c>
      <c r="B14" s="62"/>
      <c r="C14" s="62"/>
      <c r="D14" s="62"/>
      <c r="E14" s="62"/>
      <c r="F14" s="62"/>
      <c r="H14" s="62"/>
      <c r="I14" s="64"/>
    </row>
    <row r="15" spans="1:9" ht="16.5" customHeight="1">
      <c r="A15" s="62"/>
      <c r="B15" s="62"/>
      <c r="C15" s="62"/>
      <c r="D15" s="62"/>
      <c r="E15" s="62"/>
      <c r="F15" s="62"/>
      <c r="H15" s="65" t="s">
        <v>93</v>
      </c>
      <c r="I15" s="66">
        <v>176</v>
      </c>
    </row>
    <row r="16" spans="1:9" ht="16.5" customHeight="1">
      <c r="A16" s="61" t="s">
        <v>106</v>
      </c>
      <c r="B16" s="62"/>
      <c r="C16" s="62"/>
      <c r="D16" s="62"/>
      <c r="E16" s="62"/>
      <c r="F16" s="62"/>
      <c r="H16" s="62" t="s">
        <v>94</v>
      </c>
      <c r="I16" s="67">
        <v>0.5</v>
      </c>
    </row>
    <row r="17" spans="1:9" ht="16.5" customHeight="1">
      <c r="A17" s="62"/>
      <c r="B17" s="62"/>
      <c r="C17" s="62"/>
      <c r="D17" s="62"/>
      <c r="E17" s="62"/>
      <c r="F17" s="62"/>
      <c r="H17" s="62" t="s">
        <v>96</v>
      </c>
      <c r="I17" s="67">
        <v>0.5</v>
      </c>
    </row>
    <row r="18" spans="1:9" ht="16.5" customHeight="1">
      <c r="A18" s="62" t="s">
        <v>95</v>
      </c>
      <c r="B18" s="62"/>
      <c r="C18" s="62"/>
      <c r="D18" s="68">
        <v>0</v>
      </c>
      <c r="E18" s="62"/>
      <c r="F18" s="62"/>
      <c r="H18" s="62" t="s">
        <v>98</v>
      </c>
      <c r="I18" s="66">
        <f>I15*I16</f>
        <v>88</v>
      </c>
    </row>
    <row r="19" spans="1:9" ht="16.5" customHeight="1">
      <c r="A19" s="62" t="s">
        <v>97</v>
      </c>
      <c r="B19" s="62"/>
      <c r="C19" s="62"/>
      <c r="D19" s="68">
        <v>2</v>
      </c>
      <c r="E19" s="62"/>
      <c r="F19" s="62"/>
      <c r="H19" s="62" t="s">
        <v>100</v>
      </c>
      <c r="I19" s="66">
        <f>I15*I17</f>
        <v>88</v>
      </c>
    </row>
    <row r="20" spans="1:9" ht="16.5" customHeight="1">
      <c r="A20" s="62" t="s">
        <v>99</v>
      </c>
      <c r="B20" s="62"/>
      <c r="C20" s="62"/>
      <c r="D20" s="68">
        <v>0</v>
      </c>
      <c r="E20" s="62"/>
      <c r="F20" s="62"/>
      <c r="H20" s="70" t="s">
        <v>107</v>
      </c>
      <c r="I20" s="71">
        <f>I18*9</f>
        <v>792</v>
      </c>
    </row>
    <row r="21" spans="1:9" ht="16.5" customHeight="1">
      <c r="A21" s="62" t="s">
        <v>101</v>
      </c>
      <c r="B21" s="62"/>
      <c r="C21" s="62"/>
      <c r="D21" s="69">
        <v>0</v>
      </c>
      <c r="E21" s="62"/>
      <c r="F21" s="62"/>
      <c r="H21" s="70" t="s">
        <v>108</v>
      </c>
      <c r="I21" s="71">
        <f>I19*9</f>
        <v>792</v>
      </c>
    </row>
    <row r="22" spans="1:6" ht="16.5" customHeight="1">
      <c r="A22" s="62"/>
      <c r="B22" s="62"/>
      <c r="C22" s="62"/>
      <c r="D22" s="72">
        <f>SUM(D18:D21)</f>
        <v>2</v>
      </c>
      <c r="E22" s="62"/>
      <c r="F22" s="62"/>
    </row>
    <row r="23" spans="1:6" ht="16.5" customHeight="1">
      <c r="A23" s="62"/>
      <c r="B23" s="62"/>
      <c r="C23" s="62"/>
      <c r="D23" s="62"/>
      <c r="E23" s="62"/>
      <c r="F23" s="62"/>
    </row>
    <row r="24" spans="1:6" ht="16.5" customHeight="1">
      <c r="A24" s="62"/>
      <c r="B24" s="70"/>
      <c r="C24" s="73" t="s">
        <v>109</v>
      </c>
      <c r="D24" s="74">
        <f>D22*9</f>
        <v>18</v>
      </c>
      <c r="E24" s="62"/>
      <c r="F24" s="62"/>
    </row>
    <row r="25" spans="1:9" ht="16.5" customHeight="1">
      <c r="A25" s="62"/>
      <c r="B25" s="62"/>
      <c r="C25" s="62"/>
      <c r="D25" s="62"/>
      <c r="E25" s="62"/>
      <c r="F25" s="62"/>
      <c r="H25" s="62"/>
      <c r="I25" s="66"/>
    </row>
    <row r="26" spans="1:9" ht="16.5" customHeight="1">
      <c r="A26" s="62"/>
      <c r="B26" s="62"/>
      <c r="C26" s="62"/>
      <c r="D26" s="62"/>
      <c r="E26" s="62"/>
      <c r="H26" s="62"/>
      <c r="I26" s="66"/>
    </row>
    <row r="27" spans="1:9" ht="16.5" customHeight="1">
      <c r="A27" s="62"/>
      <c r="B27" s="62"/>
      <c r="C27" s="62"/>
      <c r="D27" s="62"/>
      <c r="E27" s="62"/>
      <c r="H27" s="62"/>
      <c r="I27" s="66"/>
    </row>
    <row r="28" spans="8:9" ht="16.5" customHeight="1">
      <c r="H28" s="62"/>
      <c r="I28" s="66"/>
    </row>
    <row r="29" spans="8:9" ht="16.5" customHeight="1">
      <c r="H29" s="62"/>
      <c r="I29" s="66"/>
    </row>
    <row r="30" s="59" customFormat="1" ht="16.5" customHeight="1"/>
    <row r="31" s="59" customFormat="1" ht="16.5" customHeight="1"/>
    <row r="32" s="59" customFormat="1" ht="16.5" customHeight="1"/>
    <row r="33" s="59" customFormat="1" ht="16.5" customHeight="1"/>
    <row r="34" s="59" customFormat="1" ht="16.5" customHeight="1"/>
    <row r="35" s="59" customFormat="1" ht="16.5" customHeight="1"/>
    <row r="36" s="59" customFormat="1" ht="16.5" customHeight="1"/>
    <row r="37" s="59" customFormat="1" ht="16.5" customHeight="1"/>
    <row r="38" s="59" customFormat="1" ht="16.5" customHeight="1"/>
    <row r="39" s="59" customFormat="1" ht="16.5" customHeight="1"/>
    <row r="40" s="59" customFormat="1" ht="16.5" customHeight="1"/>
    <row r="41" s="59" customFormat="1" ht="16.5" customHeight="1"/>
    <row r="42" s="59" customFormat="1" ht="16.5" customHeight="1"/>
    <row r="43" s="59" customFormat="1" ht="16.5" customHeight="1"/>
    <row r="44" s="59" customFormat="1" ht="16.5" customHeight="1"/>
    <row r="45" s="59" customFormat="1" ht="16.5" customHeight="1"/>
    <row r="46" s="59" customFormat="1" ht="16.5" customHeight="1"/>
    <row r="47" s="59" customFormat="1" ht="16.5" customHeight="1"/>
    <row r="48" s="59" customFormat="1" ht="16.5" customHeight="1"/>
    <row r="49" s="59" customFormat="1" ht="16.5" customHeight="1"/>
    <row r="53" ht="16.5" customHeight="1">
      <c r="H53" s="59">
        <f>36+14</f>
        <v>50</v>
      </c>
    </row>
    <row r="54" ht="16.5" customHeight="1">
      <c r="H54" s="59">
        <f>H53*1318.58666666667*1.9</f>
        <v>125265.733333334</v>
      </c>
    </row>
  </sheetData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9966"/>
  </sheetPr>
  <dimension ref="B4:R36"/>
  <sheetViews>
    <sheetView view="pageBreakPreview" zoomScaleSheetLayoutView="100" workbookViewId="0" topLeftCell="A7">
      <selection activeCell="C9" sqref="C9"/>
    </sheetView>
  </sheetViews>
  <sheetFormatPr defaultColWidth="9.140625" defaultRowHeight="15"/>
  <cols>
    <col min="1" max="1" width="1.8515625" style="75" customWidth="1"/>
    <col min="2" max="2" width="6.140625" style="76" customWidth="1"/>
    <col min="3" max="5" width="9.00390625" style="76" customWidth="1"/>
    <col min="6" max="9" width="9.00390625" style="75" customWidth="1"/>
    <col min="10" max="10" width="19.140625" style="75" customWidth="1"/>
    <col min="11" max="11" width="12.57421875" style="75" customWidth="1"/>
    <col min="12" max="12" width="1.57421875" style="75" customWidth="1"/>
    <col min="13" max="13" width="12.57421875" style="75" customWidth="1"/>
    <col min="14" max="14" width="1.57421875" style="75" customWidth="1"/>
    <col min="15" max="15" width="11.421875" style="75" customWidth="1"/>
    <col min="16" max="16" width="3.57421875" style="75" customWidth="1"/>
    <col min="17" max="17" width="9.00390625" style="75" customWidth="1"/>
    <col min="18" max="18" width="9.28125" style="75" customWidth="1"/>
    <col min="19" max="1025" width="9.00390625" style="75" customWidth="1"/>
  </cols>
  <sheetData>
    <row r="1" ht="3.75" customHeight="1"/>
    <row r="4" ht="12.75">
      <c r="B4" s="77" t="s">
        <v>110</v>
      </c>
    </row>
    <row r="6" spans="11:13" ht="12.75">
      <c r="K6" s="78" t="s">
        <v>111</v>
      </c>
      <c r="L6" s="79"/>
      <c r="M6" s="78" t="s">
        <v>112</v>
      </c>
    </row>
    <row r="7" spans="11:13" ht="12.75">
      <c r="K7" s="78" t="s">
        <v>113</v>
      </c>
      <c r="L7" s="79"/>
      <c r="M7" s="79"/>
    </row>
    <row r="9" spans="2:14" ht="18.75" customHeight="1">
      <c r="B9" s="80">
        <v>1</v>
      </c>
      <c r="C9" s="81" t="s">
        <v>114</v>
      </c>
      <c r="D9" s="81"/>
      <c r="E9" s="81"/>
      <c r="F9" s="81"/>
      <c r="G9" s="81"/>
      <c r="H9" s="81"/>
      <c r="I9" s="81"/>
      <c r="J9" s="81"/>
      <c r="K9" s="82">
        <v>1262.2</v>
      </c>
      <c r="L9" s="83"/>
      <c r="M9" s="84">
        <v>42803</v>
      </c>
      <c r="N9" s="85"/>
    </row>
    <row r="10" spans="2:14" ht="18.75" customHeight="1">
      <c r="B10" s="80"/>
      <c r="C10" s="81"/>
      <c r="D10" s="81"/>
      <c r="E10" s="81"/>
      <c r="F10" s="81"/>
      <c r="G10" s="81"/>
      <c r="H10" s="81"/>
      <c r="I10" s="81"/>
      <c r="J10" s="81"/>
      <c r="K10" s="82"/>
      <c r="L10" s="83"/>
      <c r="M10" s="84"/>
      <c r="N10" s="85"/>
    </row>
    <row r="11" spans="2:14" ht="14.25" customHeight="1">
      <c r="B11" s="86"/>
      <c r="C11" s="87"/>
      <c r="D11" s="87"/>
      <c r="E11" s="87"/>
      <c r="F11" s="85"/>
      <c r="G11" s="85"/>
      <c r="H11" s="85"/>
      <c r="I11" s="85"/>
      <c r="J11" s="85"/>
      <c r="K11" s="85"/>
      <c r="L11" s="85"/>
      <c r="M11" s="88"/>
      <c r="N11" s="85"/>
    </row>
    <row r="12" spans="2:14" ht="18.75" customHeight="1">
      <c r="B12" s="80">
        <v>2</v>
      </c>
      <c r="C12" s="87" t="s">
        <v>115</v>
      </c>
      <c r="D12" s="87"/>
      <c r="E12" s="87"/>
      <c r="F12" s="85"/>
      <c r="G12" s="85"/>
      <c r="H12" s="85"/>
      <c r="I12" s="85"/>
      <c r="J12" s="85"/>
      <c r="K12" s="82">
        <v>1315.6</v>
      </c>
      <c r="L12" s="83"/>
      <c r="M12" s="84">
        <v>42807</v>
      </c>
      <c r="N12" s="85"/>
    </row>
    <row r="13" spans="2:14" ht="18.75" customHeight="1">
      <c r="B13" s="80"/>
      <c r="C13" s="87" t="s">
        <v>116</v>
      </c>
      <c r="D13" s="87"/>
      <c r="E13" s="87"/>
      <c r="F13" s="85"/>
      <c r="G13" s="85"/>
      <c r="H13" s="85"/>
      <c r="I13" s="85"/>
      <c r="J13" s="85"/>
      <c r="K13" s="82"/>
      <c r="L13" s="83"/>
      <c r="M13" s="84"/>
      <c r="N13" s="85"/>
    </row>
    <row r="14" spans="2:14" ht="14.25" customHeight="1">
      <c r="B14" s="86"/>
      <c r="C14" s="87"/>
      <c r="D14" s="87"/>
      <c r="E14" s="87"/>
      <c r="F14" s="85"/>
      <c r="G14" s="85"/>
      <c r="H14" s="85"/>
      <c r="I14" s="85"/>
      <c r="J14" s="85"/>
      <c r="K14" s="85"/>
      <c r="L14" s="85"/>
      <c r="M14" s="85"/>
      <c r="N14" s="85"/>
    </row>
    <row r="15" spans="2:14" ht="18.75" customHeight="1">
      <c r="B15" s="80">
        <v>3</v>
      </c>
      <c r="C15" s="89" t="s">
        <v>117</v>
      </c>
      <c r="D15" s="89"/>
      <c r="E15" s="89"/>
      <c r="F15" s="89"/>
      <c r="G15" s="89"/>
      <c r="H15" s="89"/>
      <c r="I15" s="89"/>
      <c r="J15" s="89"/>
      <c r="K15" s="82">
        <v>1377.96</v>
      </c>
      <c r="L15" s="83"/>
      <c r="M15" s="84">
        <v>42640</v>
      </c>
      <c r="N15" s="85"/>
    </row>
    <row r="16" spans="2:14" ht="18.75" customHeight="1">
      <c r="B16" s="80"/>
      <c r="C16" s="89"/>
      <c r="D16" s="89"/>
      <c r="E16" s="89"/>
      <c r="F16" s="89"/>
      <c r="G16" s="89"/>
      <c r="H16" s="89"/>
      <c r="I16" s="89"/>
      <c r="J16" s="89"/>
      <c r="K16" s="82"/>
      <c r="L16" s="83"/>
      <c r="M16" s="84"/>
      <c r="N16" s="85"/>
    </row>
    <row r="17" spans="11:14" ht="14.25" customHeight="1">
      <c r="K17" s="85"/>
      <c r="L17" s="85"/>
      <c r="M17" s="85"/>
      <c r="N17" s="85"/>
    </row>
    <row r="18" spans="2:15" s="90" customFormat="1" ht="36" customHeight="1">
      <c r="B18" s="91"/>
      <c r="C18" s="91"/>
      <c r="D18" s="91"/>
      <c r="E18" s="91"/>
      <c r="H18" s="92"/>
      <c r="I18" s="92"/>
      <c r="J18" s="93" t="s">
        <v>118</v>
      </c>
      <c r="K18" s="94">
        <f>(K9+K12+K15)/3</f>
        <v>1318.58666666667</v>
      </c>
      <c r="O18" s="75"/>
    </row>
    <row r="19" ht="14.25" customHeight="1">
      <c r="R19" s="90"/>
    </row>
    <row r="20" spans="10:18" ht="36" customHeight="1">
      <c r="J20" s="95" t="s">
        <v>119</v>
      </c>
      <c r="K20" s="96">
        <f>ROUND(K18*(1.5152),2)</f>
        <v>1997.92</v>
      </c>
      <c r="L20" s="97"/>
      <c r="N20" s="98"/>
      <c r="R20" s="90"/>
    </row>
    <row r="21" ht="21.75" customHeight="1">
      <c r="R21" s="90"/>
    </row>
    <row r="22" ht="18.75" customHeight="1"/>
    <row r="23" ht="18.75" customHeight="1">
      <c r="B23" s="77" t="s">
        <v>120</v>
      </c>
    </row>
    <row r="24" spans="11:15" ht="12.75">
      <c r="K24" s="78" t="s">
        <v>121</v>
      </c>
      <c r="L24" s="79"/>
      <c r="M24" s="78" t="s">
        <v>112</v>
      </c>
      <c r="O24" s="78" t="s">
        <v>121</v>
      </c>
    </row>
    <row r="25" spans="11:15" ht="12.75">
      <c r="K25" s="78" t="s">
        <v>122</v>
      </c>
      <c r="L25" s="79"/>
      <c r="M25" s="79"/>
      <c r="O25" s="78" t="s">
        <v>123</v>
      </c>
    </row>
    <row r="26" ht="9.75" customHeight="1"/>
    <row r="27" spans="2:15" ht="18.75" customHeight="1">
      <c r="B27" s="80">
        <v>1</v>
      </c>
      <c r="C27" s="89" t="s">
        <v>117</v>
      </c>
      <c r="D27" s="89"/>
      <c r="E27" s="89"/>
      <c r="F27" s="89"/>
      <c r="G27" s="89"/>
      <c r="H27" s="89"/>
      <c r="I27" s="89"/>
      <c r="J27" s="89"/>
      <c r="K27" s="82">
        <v>20.45</v>
      </c>
      <c r="L27" s="83"/>
      <c r="M27" s="84">
        <v>42640</v>
      </c>
      <c r="N27" s="85"/>
      <c r="O27" s="82">
        <f>K27*30</f>
        <v>613.5</v>
      </c>
    </row>
    <row r="28" spans="2:15" ht="18.75" customHeight="1">
      <c r="B28" s="80"/>
      <c r="C28" s="89"/>
      <c r="D28" s="89"/>
      <c r="E28" s="89"/>
      <c r="F28" s="89"/>
      <c r="G28" s="89"/>
      <c r="H28" s="89"/>
      <c r="I28" s="89"/>
      <c r="J28" s="89"/>
      <c r="K28" s="82"/>
      <c r="L28" s="83"/>
      <c r="M28" s="84"/>
      <c r="N28" s="85"/>
      <c r="O28" s="82"/>
    </row>
    <row r="29" ht="18.75" customHeight="1"/>
    <row r="30" ht="18.75" customHeight="1"/>
    <row r="31" ht="18.75" customHeight="1">
      <c r="B31" s="77" t="s">
        <v>124</v>
      </c>
    </row>
    <row r="32" spans="11:13" ht="12.75">
      <c r="K32" s="78" t="s">
        <v>121</v>
      </c>
      <c r="L32" s="79"/>
      <c r="M32" s="78" t="s">
        <v>112</v>
      </c>
    </row>
    <row r="33" spans="11:13" ht="12.75">
      <c r="K33" s="78" t="s">
        <v>123</v>
      </c>
      <c r="L33" s="79"/>
      <c r="M33" s="79"/>
    </row>
    <row r="34" ht="9.75" customHeight="1"/>
    <row r="35" spans="2:14" ht="18.75" customHeight="1">
      <c r="B35" s="80">
        <v>1</v>
      </c>
      <c r="C35" s="89" t="s">
        <v>117</v>
      </c>
      <c r="D35" s="89"/>
      <c r="E35" s="89"/>
      <c r="F35" s="89"/>
      <c r="G35" s="89"/>
      <c r="H35" s="89"/>
      <c r="I35" s="89"/>
      <c r="J35" s="89"/>
      <c r="K35" s="82">
        <v>108.33</v>
      </c>
      <c r="L35" s="83"/>
      <c r="M35" s="84">
        <v>42640</v>
      </c>
      <c r="N35" s="85"/>
    </row>
    <row r="36" spans="2:14" ht="18.75" customHeight="1">
      <c r="B36" s="80"/>
      <c r="C36" s="89"/>
      <c r="D36" s="89"/>
      <c r="E36" s="89"/>
      <c r="F36" s="89"/>
      <c r="G36" s="89"/>
      <c r="H36" s="89"/>
      <c r="I36" s="89"/>
      <c r="J36" s="89"/>
      <c r="K36" s="82"/>
      <c r="L36" s="83"/>
      <c r="M36" s="84"/>
      <c r="N36" s="85"/>
    </row>
  </sheetData>
  <mergeCells count="20">
    <mergeCell ref="B9:B10"/>
    <mergeCell ref="C9:J10"/>
    <mergeCell ref="K9:K10"/>
    <mergeCell ref="M9:M10"/>
    <mergeCell ref="B12:B13"/>
    <mergeCell ref="K12:K13"/>
    <mergeCell ref="M12:M13"/>
    <mergeCell ref="B15:B16"/>
    <mergeCell ref="C15:J16"/>
    <mergeCell ref="K15:K16"/>
    <mergeCell ref="M15:M16"/>
    <mergeCell ref="B27:B28"/>
    <mergeCell ref="C27:J28"/>
    <mergeCell ref="K27:K28"/>
    <mergeCell ref="M27:M28"/>
    <mergeCell ref="O27:O28"/>
    <mergeCell ref="B35:B36"/>
    <mergeCell ref="C35:J36"/>
    <mergeCell ref="K35:K36"/>
    <mergeCell ref="M35:M36"/>
  </mergeCells>
  <printOptions/>
  <pageMargins left="0.354166666666667" right="0.118055555555556" top="0.984027777777778" bottom="1.35972222222222" header="0.354166666666667" footer="0.511805555555555"/>
  <pageSetup horizontalDpi="300" verticalDpi="300" orientation="portrait" paperSize="9" copies="1"/>
  <headerFooter>
    <oddHeader>&amp;R&amp;"Arial,Normal"&amp;8&amp;UCOMPOSIÇÕES  
&amp;"바탕,Regular"&amp;UFolha &amp;P de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SheetLayoutView="100" workbookViewId="0" topLeftCell="A13">
      <selection activeCell="C22" sqref="C22"/>
    </sheetView>
  </sheetViews>
  <sheetFormatPr defaultColWidth="9.140625" defaultRowHeight="15"/>
  <cols>
    <col min="1" max="1" width="11.421875" style="99" customWidth="1"/>
    <col min="2" max="2" width="6.8515625" style="99" customWidth="1"/>
    <col min="3" max="5" width="11.421875" style="99" customWidth="1"/>
    <col min="6" max="1025" width="9.00390625" style="99" customWidth="1"/>
  </cols>
  <sheetData>
    <row r="1" spans="1:5" s="101" customFormat="1" ht="12">
      <c r="A1" s="100" t="s">
        <v>125</v>
      </c>
      <c r="B1" s="100"/>
      <c r="C1" s="100"/>
      <c r="D1" s="100"/>
      <c r="E1" s="100"/>
    </row>
    <row r="2" spans="1:5" ht="9">
      <c r="A2" s="102"/>
      <c r="B2" s="102"/>
      <c r="C2" s="102"/>
      <c r="D2" s="102"/>
      <c r="E2" s="102"/>
    </row>
    <row r="3" spans="1:5" s="105" customFormat="1" ht="9">
      <c r="A3" s="103" t="s">
        <v>126</v>
      </c>
      <c r="B3" s="103" t="s">
        <v>4</v>
      </c>
      <c r="C3" s="104" t="s">
        <v>127</v>
      </c>
      <c r="D3" s="104" t="s">
        <v>128</v>
      </c>
      <c r="E3" s="104" t="s">
        <v>129</v>
      </c>
    </row>
    <row r="4" spans="1:5" ht="9" customHeight="1">
      <c r="A4" s="106" t="s">
        <v>130</v>
      </c>
      <c r="B4" s="107" t="s">
        <v>12</v>
      </c>
      <c r="C4" s="108">
        <f>(Orçamento!$G$15/3)</f>
        <v>4989.6</v>
      </c>
      <c r="D4" s="108">
        <f>((Orçamento!$F$51*0.01)+1)*C4</f>
        <v>5488.56</v>
      </c>
      <c r="E4" s="109">
        <f>SUM(D4:D8)</f>
        <v>135930.927</v>
      </c>
    </row>
    <row r="5" spans="1:5" ht="9">
      <c r="A5" s="106"/>
      <c r="B5" s="110" t="s">
        <v>21</v>
      </c>
      <c r="C5" s="111">
        <f>Orçamento!$G$19/3</f>
        <v>97524.88</v>
      </c>
      <c r="D5" s="111">
        <f>((Orçamento!$F$51*0.01)+1)*C5</f>
        <v>107277.368</v>
      </c>
      <c r="E5" s="109"/>
    </row>
    <row r="6" spans="1:5" ht="9">
      <c r="A6" s="106"/>
      <c r="B6" s="110" t="s">
        <v>35</v>
      </c>
      <c r="C6" s="111">
        <f>Orçamento!$G$25</f>
        <v>21059.09</v>
      </c>
      <c r="D6" s="111">
        <f>((Orçamento!$F$51*0.01)+1)*C6</f>
        <v>23164.999</v>
      </c>
      <c r="E6" s="109"/>
    </row>
    <row r="7" spans="1:5" ht="9">
      <c r="A7" s="106"/>
      <c r="B7" s="110" t="s">
        <v>84</v>
      </c>
      <c r="C7" s="111">
        <v>0</v>
      </c>
      <c r="D7" s="111">
        <f>((Orçamento!$F$51*0.01)+1)*C7</f>
        <v>0</v>
      </c>
      <c r="E7" s="109"/>
    </row>
    <row r="8" spans="1:5" ht="9">
      <c r="A8" s="106"/>
      <c r="B8" s="112" t="s">
        <v>131</v>
      </c>
      <c r="C8" s="113">
        <v>0</v>
      </c>
      <c r="D8" s="113">
        <f>((Orçamento!$F$51*0.01)+1)*C8</f>
        <v>0</v>
      </c>
      <c r="E8" s="109"/>
    </row>
    <row r="9" spans="1:5" ht="9" customHeight="1">
      <c r="A9" s="114" t="s">
        <v>132</v>
      </c>
      <c r="B9" s="107" t="s">
        <v>12</v>
      </c>
      <c r="C9" s="108">
        <f>(Orçamento!$G$15/3)</f>
        <v>4989.6</v>
      </c>
      <c r="D9" s="108">
        <f>((Orçamento!$F$51*0.01)+1)*C9</f>
        <v>5488.56</v>
      </c>
      <c r="E9" s="109">
        <f>SUM(D9:D13)</f>
        <v>112765.928</v>
      </c>
    </row>
    <row r="10" spans="1:5" ht="9">
      <c r="A10" s="114"/>
      <c r="B10" s="110" t="s">
        <v>21</v>
      </c>
      <c r="C10" s="111">
        <f>Orçamento!$G$19/3</f>
        <v>97524.88</v>
      </c>
      <c r="D10" s="111">
        <f>((Orçamento!$F$51*0.01)+1)*C10</f>
        <v>107277.368</v>
      </c>
      <c r="E10" s="109"/>
    </row>
    <row r="11" spans="1:5" ht="9">
      <c r="A11" s="114"/>
      <c r="B11" s="110" t="s">
        <v>35</v>
      </c>
      <c r="C11" s="111">
        <v>0</v>
      </c>
      <c r="D11" s="111">
        <f>((Orçamento!$F$51*0.01)+1)*C11</f>
        <v>0</v>
      </c>
      <c r="E11" s="109"/>
    </row>
    <row r="12" spans="1:5" ht="9">
      <c r="A12" s="114"/>
      <c r="B12" s="110" t="s">
        <v>84</v>
      </c>
      <c r="C12" s="111">
        <v>0</v>
      </c>
      <c r="D12" s="111">
        <f>((Orçamento!$F$51*0.01)+1)*C12</f>
        <v>0</v>
      </c>
      <c r="E12" s="109"/>
    </row>
    <row r="13" spans="1:5" ht="9">
      <c r="A13" s="114"/>
      <c r="B13" s="112" t="s">
        <v>131</v>
      </c>
      <c r="C13" s="113">
        <v>0</v>
      </c>
      <c r="D13" s="113">
        <f>((Orçamento!$F$51*0.01)+1)*C13</f>
        <v>0</v>
      </c>
      <c r="E13" s="109"/>
    </row>
    <row r="14" spans="1:5" ht="9" customHeight="1">
      <c r="A14" s="114" t="s">
        <v>133</v>
      </c>
      <c r="B14" s="107" t="s">
        <v>12</v>
      </c>
      <c r="C14" s="108">
        <f>(Orçamento!$G$15/3)</f>
        <v>4989.6</v>
      </c>
      <c r="D14" s="108">
        <f>((Orçamento!$F$51*0.01)+1)*C14</f>
        <v>5488.56</v>
      </c>
      <c r="E14" s="109">
        <f>SUM(D14:D18)</f>
        <v>112765.928</v>
      </c>
    </row>
    <row r="15" spans="1:5" ht="9">
      <c r="A15" s="114"/>
      <c r="B15" s="110" t="s">
        <v>21</v>
      </c>
      <c r="C15" s="111">
        <f>Orçamento!$G$19/3</f>
        <v>97524.88</v>
      </c>
      <c r="D15" s="111">
        <f>((Orçamento!$F$51*0.01)+1)*C15</f>
        <v>107277.368</v>
      </c>
      <c r="E15" s="109"/>
    </row>
    <row r="16" spans="1:5" ht="9">
      <c r="A16" s="114"/>
      <c r="B16" s="110" t="s">
        <v>35</v>
      </c>
      <c r="C16" s="111">
        <v>0</v>
      </c>
      <c r="D16" s="111">
        <f>((Orçamento!$F$51*0.01)+1)*C16</f>
        <v>0</v>
      </c>
      <c r="E16" s="109"/>
    </row>
    <row r="17" spans="1:5" ht="9">
      <c r="A17" s="114"/>
      <c r="B17" s="110" t="s">
        <v>84</v>
      </c>
      <c r="C17" s="111">
        <v>0</v>
      </c>
      <c r="D17" s="111">
        <f>((Orçamento!$F$51*0.01)+1)*C17</f>
        <v>0</v>
      </c>
      <c r="E17" s="109"/>
    </row>
    <row r="18" spans="1:5" ht="9">
      <c r="A18" s="114"/>
      <c r="B18" s="112" t="s">
        <v>131</v>
      </c>
      <c r="C18" s="113">
        <v>0</v>
      </c>
      <c r="D18" s="113">
        <f>((Orçamento!$F$51*0.01)+1)*C18</f>
        <v>0</v>
      </c>
      <c r="E18" s="109"/>
    </row>
    <row r="19" spans="1:5" ht="9" customHeight="1">
      <c r="A19" s="114" t="s">
        <v>134</v>
      </c>
      <c r="B19" s="107" t="s">
        <v>12</v>
      </c>
      <c r="C19" s="108">
        <v>0</v>
      </c>
      <c r="D19" s="108">
        <f>((Orçamento!$F$51*0.01)+1)*C19</f>
        <v>0</v>
      </c>
      <c r="E19" s="109" t="e">
        <f>SUM(D19:D23)</f>
        <v>#VALUE!</v>
      </c>
    </row>
    <row r="20" spans="1:5" ht="9">
      <c r="A20" s="114"/>
      <c r="B20" s="110" t="s">
        <v>21</v>
      </c>
      <c r="C20" s="111">
        <v>0</v>
      </c>
      <c r="D20" s="111">
        <f>((Orçamento!$F$51*0.01)+1)*C20</f>
        <v>0</v>
      </c>
      <c r="E20" s="109"/>
    </row>
    <row r="21" spans="1:5" ht="9">
      <c r="A21" s="114"/>
      <c r="B21" s="110" t="s">
        <v>35</v>
      </c>
      <c r="C21" s="111">
        <v>0</v>
      </c>
      <c r="D21" s="111">
        <f>((Orçamento!$F$51*0.01)+1)*C21</f>
        <v>0</v>
      </c>
      <c r="E21" s="109"/>
    </row>
    <row r="22" spans="1:5" ht="9">
      <c r="A22" s="114"/>
      <c r="B22" s="110" t="s">
        <v>84</v>
      </c>
      <c r="C22" s="111" t="e">
        <f>Orçamento!#REF!/9</f>
        <v>#VALUE!</v>
      </c>
      <c r="D22" s="111" t="e">
        <f>((Orçamento!$F$51*0.01)+1)*C22</f>
        <v>#VALUE!</v>
      </c>
      <c r="E22" s="109"/>
    </row>
    <row r="23" spans="1:5" ht="9">
      <c r="A23" s="114"/>
      <c r="B23" s="112" t="s">
        <v>131</v>
      </c>
      <c r="C23" s="113">
        <f>Orçamento!$G$44/9</f>
        <v>4253.4</v>
      </c>
      <c r="D23" s="113">
        <f>((Orçamento!$F$51*0.01)+1)*C23</f>
        <v>4678.74</v>
      </c>
      <c r="E23" s="109"/>
    </row>
    <row r="24" spans="1:5" ht="9" customHeight="1">
      <c r="A24" s="114" t="s">
        <v>135</v>
      </c>
      <c r="B24" s="107" t="s">
        <v>12</v>
      </c>
      <c r="C24" s="108">
        <v>0</v>
      </c>
      <c r="D24" s="108">
        <f>((Orçamento!$F$51*0.01)+1)*C24</f>
        <v>0</v>
      </c>
      <c r="E24" s="109" t="e">
        <f>SUM(D24:D28)</f>
        <v>#VALUE!</v>
      </c>
    </row>
    <row r="25" spans="1:5" ht="9">
      <c r="A25" s="114"/>
      <c r="B25" s="110" t="s">
        <v>21</v>
      </c>
      <c r="C25" s="111">
        <v>0</v>
      </c>
      <c r="D25" s="111">
        <f>((Orçamento!$F$51*0.01)+1)*C25</f>
        <v>0</v>
      </c>
      <c r="E25" s="109"/>
    </row>
    <row r="26" spans="1:5" ht="9">
      <c r="A26" s="114"/>
      <c r="B26" s="110" t="s">
        <v>35</v>
      </c>
      <c r="C26" s="111">
        <v>0</v>
      </c>
      <c r="D26" s="111">
        <f>((Orçamento!$F$51*0.01)+1)*C26</f>
        <v>0</v>
      </c>
      <c r="E26" s="109"/>
    </row>
    <row r="27" spans="1:5" ht="9">
      <c r="A27" s="114"/>
      <c r="B27" s="110" t="s">
        <v>84</v>
      </c>
      <c r="C27" s="111" t="e">
        <f>Orçamento!#REF!/9</f>
        <v>#VALUE!</v>
      </c>
      <c r="D27" s="111" t="e">
        <f>((Orçamento!$F$51*0.01)+1)*C27</f>
        <v>#VALUE!</v>
      </c>
      <c r="E27" s="109"/>
    </row>
    <row r="28" spans="1:5" ht="9">
      <c r="A28" s="114"/>
      <c r="B28" s="112" t="s">
        <v>131</v>
      </c>
      <c r="C28" s="113">
        <f>Orçamento!$G$44/9</f>
        <v>4253.4</v>
      </c>
      <c r="D28" s="113">
        <f>((Orçamento!$F$51*0.01)+1)*C28</f>
        <v>4678.74</v>
      </c>
      <c r="E28" s="109"/>
    </row>
    <row r="29" spans="1:5" ht="9" customHeight="1">
      <c r="A29" s="114" t="s">
        <v>136</v>
      </c>
      <c r="B29" s="107" t="s">
        <v>12</v>
      </c>
      <c r="C29" s="108">
        <v>0</v>
      </c>
      <c r="D29" s="108">
        <f>((Orçamento!$F$51*0.01)+1)*C29</f>
        <v>0</v>
      </c>
      <c r="E29" s="109" t="e">
        <f>SUM(D29:D33)</f>
        <v>#VALUE!</v>
      </c>
    </row>
    <row r="30" spans="1:5" ht="9">
      <c r="A30" s="114"/>
      <c r="B30" s="110" t="s">
        <v>21</v>
      </c>
      <c r="C30" s="111">
        <v>0</v>
      </c>
      <c r="D30" s="111">
        <f>((Orçamento!$F$51*0.01)+1)*C30</f>
        <v>0</v>
      </c>
      <c r="E30" s="109"/>
    </row>
    <row r="31" spans="1:5" ht="9">
      <c r="A31" s="114"/>
      <c r="B31" s="110" t="s">
        <v>35</v>
      </c>
      <c r="C31" s="111">
        <v>0</v>
      </c>
      <c r="D31" s="111">
        <f>((Orçamento!$F$51*0.01)+1)*C31</f>
        <v>0</v>
      </c>
      <c r="E31" s="109"/>
    </row>
    <row r="32" spans="1:5" ht="9">
      <c r="A32" s="114"/>
      <c r="B32" s="110" t="s">
        <v>84</v>
      </c>
      <c r="C32" s="111" t="e">
        <f>Orçamento!#REF!/9</f>
        <v>#VALUE!</v>
      </c>
      <c r="D32" s="111" t="e">
        <f>((Orçamento!$F$51*0.01)+1)*C32</f>
        <v>#VALUE!</v>
      </c>
      <c r="E32" s="109"/>
    </row>
    <row r="33" spans="1:5" ht="9">
      <c r="A33" s="114"/>
      <c r="B33" s="112" t="s">
        <v>131</v>
      </c>
      <c r="C33" s="113">
        <f>Orçamento!$G$44/9</f>
        <v>4253.4</v>
      </c>
      <c r="D33" s="113">
        <f>((Orçamento!$F$51*0.01)+1)*C33</f>
        <v>4678.74</v>
      </c>
      <c r="E33" s="109"/>
    </row>
    <row r="34" spans="1:5" ht="9" customHeight="1">
      <c r="A34" s="114" t="s">
        <v>137</v>
      </c>
      <c r="B34" s="107" t="s">
        <v>12</v>
      </c>
      <c r="C34" s="108">
        <v>0</v>
      </c>
      <c r="D34" s="108">
        <f>((Orçamento!$F$51*0.01)+1)*C34</f>
        <v>0</v>
      </c>
      <c r="E34" s="109" t="e">
        <f>SUM(D34:D38)</f>
        <v>#VALUE!</v>
      </c>
    </row>
    <row r="35" spans="1:5" ht="9">
      <c r="A35" s="114"/>
      <c r="B35" s="110" t="s">
        <v>21</v>
      </c>
      <c r="C35" s="111">
        <v>0</v>
      </c>
      <c r="D35" s="111">
        <f>((Orçamento!$F$51*0.01)+1)*C35</f>
        <v>0</v>
      </c>
      <c r="E35" s="109"/>
    </row>
    <row r="36" spans="1:5" ht="9">
      <c r="A36" s="114"/>
      <c r="B36" s="110" t="s">
        <v>35</v>
      </c>
      <c r="C36" s="111">
        <v>0</v>
      </c>
      <c r="D36" s="111">
        <f>((Orçamento!$F$51*0.01)+1)*C36</f>
        <v>0</v>
      </c>
      <c r="E36" s="109"/>
    </row>
    <row r="37" spans="1:5" ht="9">
      <c r="A37" s="114"/>
      <c r="B37" s="110" t="s">
        <v>84</v>
      </c>
      <c r="C37" s="111" t="e">
        <f>Orçamento!#REF!/9</f>
        <v>#VALUE!</v>
      </c>
      <c r="D37" s="111" t="e">
        <f>((Orçamento!$F$51*0.01)+1)*C37</f>
        <v>#VALUE!</v>
      </c>
      <c r="E37" s="109"/>
    </row>
    <row r="38" spans="1:5" ht="9">
      <c r="A38" s="114"/>
      <c r="B38" s="112" t="s">
        <v>131</v>
      </c>
      <c r="C38" s="113">
        <f>Orçamento!$G$44/9</f>
        <v>4253.4</v>
      </c>
      <c r="D38" s="113">
        <f>((Orçamento!$F$51*0.01)+1)*C38</f>
        <v>4678.74</v>
      </c>
      <c r="E38" s="109"/>
    </row>
    <row r="39" spans="1:5" ht="9" customHeight="1">
      <c r="A39" s="114" t="s">
        <v>138</v>
      </c>
      <c r="B39" s="107" t="s">
        <v>12</v>
      </c>
      <c r="C39" s="108">
        <v>0</v>
      </c>
      <c r="D39" s="108">
        <f>((Orçamento!$F$51*0.01)+1)*C39</f>
        <v>0</v>
      </c>
      <c r="E39" s="109" t="e">
        <f>SUM(D39:D43)</f>
        <v>#VALUE!</v>
      </c>
    </row>
    <row r="40" spans="1:5" ht="9">
      <c r="A40" s="114"/>
      <c r="B40" s="110" t="s">
        <v>21</v>
      </c>
      <c r="C40" s="111">
        <v>0</v>
      </c>
      <c r="D40" s="111">
        <f>((Orçamento!$F$51*0.01)+1)*C40</f>
        <v>0</v>
      </c>
      <c r="E40" s="109"/>
    </row>
    <row r="41" spans="1:5" ht="9">
      <c r="A41" s="114"/>
      <c r="B41" s="110" t="s">
        <v>35</v>
      </c>
      <c r="C41" s="111">
        <v>0</v>
      </c>
      <c r="D41" s="111">
        <f>((Orçamento!$F$51*0.01)+1)*C41</f>
        <v>0</v>
      </c>
      <c r="E41" s="109"/>
    </row>
    <row r="42" spans="1:5" ht="9">
      <c r="A42" s="114"/>
      <c r="B42" s="110" t="s">
        <v>84</v>
      </c>
      <c r="C42" s="111" t="e">
        <f>Orçamento!#REF!/9</f>
        <v>#VALUE!</v>
      </c>
      <c r="D42" s="111" t="e">
        <f>((Orçamento!$F$51*0.01)+1)*C42</f>
        <v>#VALUE!</v>
      </c>
      <c r="E42" s="109"/>
    </row>
    <row r="43" spans="1:5" ht="9">
      <c r="A43" s="114"/>
      <c r="B43" s="112" t="s">
        <v>131</v>
      </c>
      <c r="C43" s="113">
        <f>Orçamento!$G$44/9</f>
        <v>4253.4</v>
      </c>
      <c r="D43" s="113">
        <f>((Orçamento!$F$51*0.01)+1)*C43</f>
        <v>4678.74</v>
      </c>
      <c r="E43" s="109"/>
    </row>
    <row r="44" spans="1:5" ht="9" customHeight="1">
      <c r="A44" s="114" t="s">
        <v>139</v>
      </c>
      <c r="B44" s="107" t="s">
        <v>12</v>
      </c>
      <c r="C44" s="108">
        <v>0</v>
      </c>
      <c r="D44" s="108">
        <f>((Orçamento!$F$51*0.01)+1)*C44</f>
        <v>0</v>
      </c>
      <c r="E44" s="109" t="e">
        <f>SUM(D44:D48)</f>
        <v>#VALUE!</v>
      </c>
    </row>
    <row r="45" spans="1:5" ht="9">
      <c r="A45" s="114"/>
      <c r="B45" s="110" t="s">
        <v>21</v>
      </c>
      <c r="C45" s="111">
        <v>0</v>
      </c>
      <c r="D45" s="111">
        <f>((Orçamento!$F$51*0.01)+1)*C45</f>
        <v>0</v>
      </c>
      <c r="E45" s="109"/>
    </row>
    <row r="46" spans="1:5" ht="9">
      <c r="A46" s="114"/>
      <c r="B46" s="110" t="s">
        <v>35</v>
      </c>
      <c r="C46" s="111">
        <v>0</v>
      </c>
      <c r="D46" s="111">
        <f>((Orçamento!$F$51*0.01)+1)*C46</f>
        <v>0</v>
      </c>
      <c r="E46" s="109"/>
    </row>
    <row r="47" spans="1:5" ht="9">
      <c r="A47" s="114"/>
      <c r="B47" s="110" t="s">
        <v>84</v>
      </c>
      <c r="C47" s="111" t="e">
        <f>Orçamento!#REF!/9</f>
        <v>#VALUE!</v>
      </c>
      <c r="D47" s="111" t="e">
        <f>((Orçamento!$F$51*0.01)+1)*C47</f>
        <v>#VALUE!</v>
      </c>
      <c r="E47" s="109"/>
    </row>
    <row r="48" spans="1:5" ht="9">
      <c r="A48" s="114"/>
      <c r="B48" s="112" t="s">
        <v>131</v>
      </c>
      <c r="C48" s="113">
        <f>Orçamento!$G$44/9</f>
        <v>4253.4</v>
      </c>
      <c r="D48" s="113">
        <f>((Orçamento!$F$51*0.01)+1)*C48</f>
        <v>4678.74</v>
      </c>
      <c r="E48" s="109"/>
    </row>
    <row r="49" spans="1:5" ht="9" customHeight="1">
      <c r="A49" s="114" t="s">
        <v>140</v>
      </c>
      <c r="B49" s="107" t="s">
        <v>12</v>
      </c>
      <c r="C49" s="108">
        <v>0</v>
      </c>
      <c r="D49" s="108">
        <f>((Orçamento!$F$51*0.01)+1)*C49</f>
        <v>0</v>
      </c>
      <c r="E49" s="109" t="e">
        <f>SUM(D49:D53)</f>
        <v>#VALUE!</v>
      </c>
    </row>
    <row r="50" spans="1:5" ht="9">
      <c r="A50" s="114"/>
      <c r="B50" s="110" t="s">
        <v>21</v>
      </c>
      <c r="C50" s="111">
        <v>0</v>
      </c>
      <c r="D50" s="111">
        <f>((Orçamento!$F$51*0.01)+1)*C50</f>
        <v>0</v>
      </c>
      <c r="E50" s="109"/>
    </row>
    <row r="51" spans="1:5" ht="9">
      <c r="A51" s="114"/>
      <c r="B51" s="110" t="s">
        <v>35</v>
      </c>
      <c r="C51" s="111">
        <v>0</v>
      </c>
      <c r="D51" s="111">
        <f>((Orçamento!$F$51*0.01)+1)*C51</f>
        <v>0</v>
      </c>
      <c r="E51" s="109"/>
    </row>
    <row r="52" spans="1:5" ht="9">
      <c r="A52" s="114"/>
      <c r="B52" s="110" t="s">
        <v>84</v>
      </c>
      <c r="C52" s="111" t="e">
        <f>Orçamento!#REF!/9</f>
        <v>#VALUE!</v>
      </c>
      <c r="D52" s="111" t="e">
        <f>((Orçamento!$F$51*0.01)+1)*C52</f>
        <v>#VALUE!</v>
      </c>
      <c r="E52" s="109"/>
    </row>
    <row r="53" spans="1:5" ht="9">
      <c r="A53" s="114"/>
      <c r="B53" s="112" t="s">
        <v>131</v>
      </c>
      <c r="C53" s="113">
        <f>Orçamento!$G$44/9</f>
        <v>4253.4</v>
      </c>
      <c r="D53" s="113">
        <f>((Orçamento!$F$51*0.01)+1)*C53</f>
        <v>4678.74</v>
      </c>
      <c r="E53" s="109"/>
    </row>
    <row r="54" spans="1:5" ht="9" customHeight="1">
      <c r="A54" s="114" t="s">
        <v>141</v>
      </c>
      <c r="B54" s="107" t="s">
        <v>12</v>
      </c>
      <c r="C54" s="108">
        <v>0</v>
      </c>
      <c r="D54" s="108">
        <f>((Orçamento!$F$51*0.01)+1)*C54</f>
        <v>0</v>
      </c>
      <c r="E54" s="109" t="e">
        <f>SUM(D54:D58)</f>
        <v>#VALUE!</v>
      </c>
    </row>
    <row r="55" spans="1:5" ht="9">
      <c r="A55" s="114"/>
      <c r="B55" s="110" t="s">
        <v>21</v>
      </c>
      <c r="C55" s="111">
        <v>0</v>
      </c>
      <c r="D55" s="111">
        <f>((Orçamento!$F$51*0.01)+1)*C55</f>
        <v>0</v>
      </c>
      <c r="E55" s="109"/>
    </row>
    <row r="56" spans="1:5" ht="9">
      <c r="A56" s="114"/>
      <c r="B56" s="110" t="s">
        <v>35</v>
      </c>
      <c r="C56" s="111">
        <v>0</v>
      </c>
      <c r="D56" s="111">
        <f>((Orçamento!$F$51*0.01)+1)*C56</f>
        <v>0</v>
      </c>
      <c r="E56" s="109"/>
    </row>
    <row r="57" spans="1:5" ht="9">
      <c r="A57" s="114"/>
      <c r="B57" s="110" t="s">
        <v>84</v>
      </c>
      <c r="C57" s="111" t="e">
        <f>Orçamento!#REF!/9</f>
        <v>#VALUE!</v>
      </c>
      <c r="D57" s="111" t="e">
        <f>((Orçamento!$F$51*0.01)+1)*C57</f>
        <v>#VALUE!</v>
      </c>
      <c r="E57" s="109"/>
    </row>
    <row r="58" spans="1:5" ht="9">
      <c r="A58" s="114"/>
      <c r="B58" s="112" t="s">
        <v>131</v>
      </c>
      <c r="C58" s="113">
        <f>Orçamento!$G$44/9</f>
        <v>4253.4</v>
      </c>
      <c r="D58" s="113">
        <f>((Orçamento!$F$51*0.01)+1)*C58</f>
        <v>4678.74</v>
      </c>
      <c r="E58" s="109"/>
    </row>
    <row r="59" spans="1:5" ht="9" customHeight="1">
      <c r="A59" s="114" t="s">
        <v>142</v>
      </c>
      <c r="B59" s="107" t="s">
        <v>12</v>
      </c>
      <c r="C59" s="108">
        <v>0</v>
      </c>
      <c r="D59" s="108">
        <f>((Orçamento!$F$51*0.01)+1)*C59</f>
        <v>0</v>
      </c>
      <c r="E59" s="115" t="e">
        <f>SUM(D59:D63)</f>
        <v>#VALUE!</v>
      </c>
    </row>
    <row r="60" spans="1:5" ht="9">
      <c r="A60" s="114"/>
      <c r="B60" s="110" t="s">
        <v>21</v>
      </c>
      <c r="C60" s="111">
        <v>0</v>
      </c>
      <c r="D60" s="111">
        <f>((Orçamento!$F$51*0.01)+1)*C60</f>
        <v>0</v>
      </c>
      <c r="E60" s="115"/>
    </row>
    <row r="61" spans="1:5" ht="9">
      <c r="A61" s="114"/>
      <c r="B61" s="110" t="s">
        <v>35</v>
      </c>
      <c r="C61" s="111">
        <v>0</v>
      </c>
      <c r="D61" s="111">
        <f>((Orçamento!$F$51*0.01)+1)*C61</f>
        <v>0</v>
      </c>
      <c r="E61" s="115"/>
    </row>
    <row r="62" spans="1:5" ht="9">
      <c r="A62" s="114"/>
      <c r="B62" s="110" t="s">
        <v>84</v>
      </c>
      <c r="C62" s="111" t="e">
        <f>Orçamento!#REF!/9</f>
        <v>#VALUE!</v>
      </c>
      <c r="D62" s="111" t="e">
        <f>((Orçamento!$F$51*0.01)+1)*C62</f>
        <v>#VALUE!</v>
      </c>
      <c r="E62" s="115"/>
    </row>
    <row r="63" spans="1:5" ht="9.75">
      <c r="A63" s="114"/>
      <c r="B63" s="112" t="s">
        <v>131</v>
      </c>
      <c r="C63" s="113">
        <f>Orçamento!$G$44/9</f>
        <v>4253.4</v>
      </c>
      <c r="D63" s="113">
        <f>((Orçamento!$F$51*0.01)+1)*C63</f>
        <v>4678.74</v>
      </c>
      <c r="E63" s="115"/>
    </row>
    <row r="64" spans="1:5" ht="13.5" customHeight="1">
      <c r="A64" s="102"/>
      <c r="B64" s="102"/>
      <c r="C64" s="116"/>
      <c r="D64" s="117" t="s">
        <v>129</v>
      </c>
      <c r="E64" s="118" t="e">
        <f>SUM(E4:E63)</f>
        <v>#VALUE!</v>
      </c>
    </row>
  </sheetData>
  <mergeCells count="25">
    <mergeCell ref="A1:E1"/>
    <mergeCell ref="A4:A8"/>
    <mergeCell ref="E4:E8"/>
    <mergeCell ref="A9:A13"/>
    <mergeCell ref="E9:E13"/>
    <mergeCell ref="A14:A18"/>
    <mergeCell ref="E14:E18"/>
    <mergeCell ref="A19:A23"/>
    <mergeCell ref="E19:E23"/>
    <mergeCell ref="A24:A28"/>
    <mergeCell ref="E24:E28"/>
    <mergeCell ref="A29:A33"/>
    <mergeCell ref="E29:E33"/>
    <mergeCell ref="A34:A38"/>
    <mergeCell ref="E34:E38"/>
    <mergeCell ref="A39:A43"/>
    <mergeCell ref="E39:E43"/>
    <mergeCell ref="A44:A48"/>
    <mergeCell ref="E44:E48"/>
    <mergeCell ref="A49:A53"/>
    <mergeCell ref="E49:E53"/>
    <mergeCell ref="A54:A58"/>
    <mergeCell ref="E54:E58"/>
    <mergeCell ref="A59:A63"/>
    <mergeCell ref="E59:E63"/>
  </mergeCells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9"/>
  <sheetViews>
    <sheetView view="pageBreakPreview" zoomScaleSheetLayoutView="100" workbookViewId="0" topLeftCell="A117">
      <selection activeCell="D135" sqref="D135"/>
    </sheetView>
  </sheetViews>
  <sheetFormatPr defaultColWidth="9.140625" defaultRowHeight="15"/>
  <cols>
    <col min="1" max="1" width="8.57421875" style="0" customWidth="1"/>
    <col min="2" max="2" width="29.00390625" style="0" customWidth="1"/>
    <col min="3" max="3" width="15.7109375" style="0" customWidth="1"/>
    <col min="4" max="4" width="17.57421875" style="0" customWidth="1"/>
    <col min="5" max="5" width="14.140625" style="0" customWidth="1"/>
    <col min="6" max="1025" width="8.57421875" style="0" customWidth="1"/>
  </cols>
  <sheetData>
    <row r="1" spans="1:6" ht="15.75">
      <c r="A1" s="119" t="s">
        <v>143</v>
      </c>
      <c r="B1" s="119"/>
      <c r="C1" s="119"/>
      <c r="D1" s="119"/>
      <c r="E1" s="119"/>
      <c r="F1" s="119"/>
    </row>
    <row r="2" spans="1:6" ht="15.75">
      <c r="A2" s="120"/>
      <c r="B2" s="120"/>
      <c r="C2" s="120"/>
      <c r="D2" s="120"/>
      <c r="E2" s="120"/>
      <c r="F2" s="121"/>
    </row>
    <row r="3" spans="1:6" ht="15.75">
      <c r="A3" s="122" t="s">
        <v>144</v>
      </c>
      <c r="B3" s="120"/>
      <c r="C3" s="120"/>
      <c r="D3" s="120"/>
      <c r="E3" s="120"/>
      <c r="F3" s="121"/>
    </row>
    <row r="4" spans="1:6" ht="15.75">
      <c r="A4" s="120" t="s">
        <v>145</v>
      </c>
      <c r="B4" s="120"/>
      <c r="C4" s="120"/>
      <c r="D4" s="120"/>
      <c r="E4" s="120"/>
      <c r="F4" s="121"/>
    </row>
    <row r="5" spans="1:6" ht="15.75">
      <c r="A5" s="120"/>
      <c r="B5" s="120"/>
      <c r="C5" s="120"/>
      <c r="D5" s="120"/>
      <c r="E5" s="120"/>
      <c r="F5" s="121"/>
    </row>
    <row r="6" spans="1:6" ht="15">
      <c r="A6" s="123" t="s">
        <v>146</v>
      </c>
      <c r="B6" s="123" t="s">
        <v>147</v>
      </c>
      <c r="C6" s="123" t="s">
        <v>148</v>
      </c>
      <c r="D6" s="123" t="s">
        <v>149</v>
      </c>
      <c r="E6" s="123" t="s">
        <v>150</v>
      </c>
      <c r="F6" s="121"/>
    </row>
    <row r="7" spans="1:6" ht="15.75">
      <c r="A7" s="124">
        <v>1</v>
      </c>
      <c r="B7" s="125" t="s">
        <v>151</v>
      </c>
      <c r="C7" s="126">
        <v>28.9</v>
      </c>
      <c r="D7" s="127">
        <v>15.8</v>
      </c>
      <c r="E7" s="128">
        <v>40</v>
      </c>
      <c r="F7" s="121"/>
    </row>
    <row r="8" spans="1:6" ht="15.75">
      <c r="A8" s="124">
        <v>2</v>
      </c>
      <c r="B8" s="125" t="s">
        <v>152</v>
      </c>
      <c r="C8" s="126">
        <v>15.8</v>
      </c>
      <c r="D8" s="127"/>
      <c r="E8" s="128"/>
      <c r="F8" s="121"/>
    </row>
    <row r="9" spans="1:6" ht="15.75">
      <c r="A9" s="124">
        <v>3</v>
      </c>
      <c r="B9" s="125" t="s">
        <v>153</v>
      </c>
      <c r="C9" s="126">
        <v>29.42</v>
      </c>
      <c r="D9" s="127"/>
      <c r="E9" s="128"/>
      <c r="F9" s="121"/>
    </row>
    <row r="10" spans="1:6" ht="15.75">
      <c r="A10" s="120"/>
      <c r="B10" s="120"/>
      <c r="C10" s="120"/>
      <c r="D10" s="120"/>
      <c r="E10" s="120"/>
      <c r="F10" s="121"/>
    </row>
    <row r="11" spans="1:6" ht="15.75">
      <c r="A11" s="129" t="s">
        <v>154</v>
      </c>
      <c r="B11" s="129"/>
      <c r="C11" s="129"/>
      <c r="D11" s="120"/>
      <c r="E11" s="120"/>
      <c r="F11" s="121"/>
    </row>
    <row r="12" spans="1:6" ht="15.75">
      <c r="A12" s="130" t="s">
        <v>155</v>
      </c>
      <c r="B12" s="120"/>
      <c r="C12" s="120"/>
      <c r="D12" s="120"/>
      <c r="E12" s="120"/>
      <c r="F12" s="121"/>
    </row>
    <row r="13" spans="1:6" ht="15.75">
      <c r="A13" s="120"/>
      <c r="B13" s="120"/>
      <c r="C13" s="120"/>
      <c r="D13" s="120"/>
      <c r="E13" s="120"/>
      <c r="F13" s="121"/>
    </row>
    <row r="14" spans="1:6" ht="15">
      <c r="A14" s="123" t="s">
        <v>146</v>
      </c>
      <c r="B14" s="123" t="s">
        <v>147</v>
      </c>
      <c r="C14" s="123" t="s">
        <v>148</v>
      </c>
      <c r="D14" s="123" t="s">
        <v>149</v>
      </c>
      <c r="E14" s="123" t="s">
        <v>150</v>
      </c>
      <c r="F14" s="121"/>
    </row>
    <row r="15" spans="1:6" ht="15.75">
      <c r="A15" s="124">
        <v>1</v>
      </c>
      <c r="B15" s="125" t="s">
        <v>156</v>
      </c>
      <c r="C15" s="126">
        <v>22.49</v>
      </c>
      <c r="D15" s="127">
        <v>27.27</v>
      </c>
      <c r="E15" s="128">
        <v>40</v>
      </c>
      <c r="F15" s="121"/>
    </row>
    <row r="16" spans="1:6" ht="15.75">
      <c r="A16" s="124">
        <v>2</v>
      </c>
      <c r="B16" s="125" t="s">
        <v>157</v>
      </c>
      <c r="C16" s="126">
        <v>29.9</v>
      </c>
      <c r="D16" s="127"/>
      <c r="E16" s="128"/>
      <c r="F16" s="121"/>
    </row>
    <row r="17" spans="1:5" ht="15.75">
      <c r="A17" s="124">
        <v>3</v>
      </c>
      <c r="B17" s="125" t="s">
        <v>153</v>
      </c>
      <c r="C17" s="126">
        <v>29.42</v>
      </c>
      <c r="D17" s="127"/>
      <c r="E17" s="128"/>
    </row>
    <row r="18" spans="1:5" ht="15.75">
      <c r="A18" s="120"/>
      <c r="B18" s="120"/>
      <c r="C18" s="120"/>
      <c r="D18" s="120"/>
      <c r="E18" s="120"/>
    </row>
    <row r="19" spans="1:5" ht="15.75">
      <c r="A19" s="129" t="s">
        <v>158</v>
      </c>
      <c r="B19" s="129"/>
      <c r="C19" s="129"/>
      <c r="D19" s="120"/>
      <c r="E19" s="120"/>
    </row>
    <row r="20" spans="1:5" ht="15.75">
      <c r="A20" s="130" t="s">
        <v>155</v>
      </c>
      <c r="B20" s="120"/>
      <c r="C20" s="120"/>
      <c r="D20" s="120"/>
      <c r="E20" s="120"/>
    </row>
    <row r="21" spans="1:5" ht="15.75">
      <c r="A21" s="120"/>
      <c r="B21" s="120"/>
      <c r="C21" s="120"/>
      <c r="D21" s="120"/>
      <c r="E21" s="120"/>
    </row>
    <row r="22" spans="1:5" ht="15">
      <c r="A22" s="123" t="s">
        <v>146</v>
      </c>
      <c r="B22" s="123" t="s">
        <v>147</v>
      </c>
      <c r="C22" s="123" t="s">
        <v>148</v>
      </c>
      <c r="D22" s="123" t="s">
        <v>149</v>
      </c>
      <c r="E22" s="123" t="s">
        <v>150</v>
      </c>
    </row>
    <row r="23" spans="1:5" ht="15.75">
      <c r="A23" s="124">
        <v>1</v>
      </c>
      <c r="B23" s="125" t="s">
        <v>159</v>
      </c>
      <c r="C23" s="126">
        <v>24.96</v>
      </c>
      <c r="D23" s="127">
        <f>C23</f>
        <v>24.96</v>
      </c>
      <c r="E23" s="128">
        <v>40</v>
      </c>
    </row>
    <row r="24" spans="1:5" ht="15.75">
      <c r="A24" s="124">
        <v>2</v>
      </c>
      <c r="B24" s="125" t="s">
        <v>160</v>
      </c>
      <c r="C24" s="126">
        <v>59.9</v>
      </c>
      <c r="D24" s="127"/>
      <c r="E24" s="128"/>
    </row>
    <row r="25" spans="1:5" ht="15.75">
      <c r="A25" s="124">
        <v>3</v>
      </c>
      <c r="B25" s="125" t="s">
        <v>161</v>
      </c>
      <c r="C25" s="126">
        <v>39.9</v>
      </c>
      <c r="D25" s="127"/>
      <c r="E25" s="128"/>
    </row>
    <row r="26" spans="1:5" ht="15.75">
      <c r="A26" s="120"/>
      <c r="B26" s="120"/>
      <c r="C26" s="120"/>
      <c r="D26" s="120"/>
      <c r="E26" s="120"/>
    </row>
    <row r="27" spans="1:5" ht="15.75">
      <c r="A27" s="129" t="s">
        <v>162</v>
      </c>
      <c r="B27" s="129"/>
      <c r="C27" s="129"/>
      <c r="D27" s="120"/>
      <c r="E27" s="120"/>
    </row>
    <row r="28" spans="1:5" ht="15.75">
      <c r="A28" s="130" t="s">
        <v>155</v>
      </c>
      <c r="B28" s="120"/>
      <c r="C28" s="120"/>
      <c r="D28" s="120"/>
      <c r="E28" s="120"/>
    </row>
    <row r="29" spans="1:5" ht="15.75">
      <c r="A29" s="120"/>
      <c r="B29" s="120"/>
      <c r="C29" s="120"/>
      <c r="D29" s="120"/>
      <c r="E29" s="120"/>
    </row>
    <row r="30" spans="1:5" ht="15">
      <c r="A30" s="123" t="s">
        <v>146</v>
      </c>
      <c r="B30" s="123" t="s">
        <v>147</v>
      </c>
      <c r="C30" s="123" t="s">
        <v>148</v>
      </c>
      <c r="D30" s="123" t="s">
        <v>149</v>
      </c>
      <c r="E30" s="123" t="s">
        <v>150</v>
      </c>
    </row>
    <row r="31" spans="1:5" ht="15.75">
      <c r="A31" s="124">
        <v>1</v>
      </c>
      <c r="B31" s="125" t="s">
        <v>163</v>
      </c>
      <c r="C31" s="126">
        <v>12.9</v>
      </c>
      <c r="D31" s="127">
        <f>C31</f>
        <v>12.9</v>
      </c>
      <c r="E31" s="128">
        <v>40</v>
      </c>
    </row>
    <row r="32" spans="1:5" ht="15.75">
      <c r="A32" s="124">
        <v>2</v>
      </c>
      <c r="B32" s="125" t="s">
        <v>163</v>
      </c>
      <c r="C32" s="126">
        <v>25</v>
      </c>
      <c r="D32" s="127"/>
      <c r="E32" s="128"/>
    </row>
    <row r="33" spans="1:5" ht="15.75">
      <c r="A33" s="124">
        <v>3</v>
      </c>
      <c r="B33" s="125" t="s">
        <v>164</v>
      </c>
      <c r="C33" s="126">
        <v>59.8</v>
      </c>
      <c r="D33" s="127"/>
      <c r="E33" s="128"/>
    </row>
    <row r="34" spans="1:5" ht="15.75">
      <c r="A34" s="120"/>
      <c r="B34" s="120"/>
      <c r="C34" s="120"/>
      <c r="D34" s="120"/>
      <c r="E34" s="120"/>
    </row>
    <row r="35" spans="1:5" ht="15.75">
      <c r="A35" s="129" t="s">
        <v>165</v>
      </c>
      <c r="B35" s="129"/>
      <c r="C35" s="129"/>
      <c r="D35" s="120"/>
      <c r="E35" s="120"/>
    </row>
    <row r="36" spans="1:5" ht="15.75">
      <c r="A36" s="130" t="s">
        <v>155</v>
      </c>
      <c r="B36" s="120"/>
      <c r="C36" s="120"/>
      <c r="D36" s="120"/>
      <c r="E36" s="120"/>
    </row>
    <row r="37" spans="1:5" ht="15.75">
      <c r="A37" s="120"/>
      <c r="B37" s="120"/>
      <c r="C37" s="120"/>
      <c r="D37" s="120"/>
      <c r="E37" s="120"/>
    </row>
    <row r="38" spans="1:5" ht="15">
      <c r="A38" s="123" t="s">
        <v>146</v>
      </c>
      <c r="B38" s="123" t="s">
        <v>147</v>
      </c>
      <c r="C38" s="123" t="s">
        <v>148</v>
      </c>
      <c r="D38" s="123" t="s">
        <v>149</v>
      </c>
      <c r="E38" s="123" t="s">
        <v>150</v>
      </c>
    </row>
    <row r="39" spans="1:5" ht="15.75">
      <c r="A39" s="124">
        <v>1</v>
      </c>
      <c r="B39" s="125" t="s">
        <v>166</v>
      </c>
      <c r="C39" s="131">
        <v>19.99</v>
      </c>
      <c r="D39" s="127">
        <f>(C40+C41)/2</f>
        <v>12.095</v>
      </c>
      <c r="E39" s="128">
        <v>40</v>
      </c>
    </row>
    <row r="40" spans="1:5" ht="15.75">
      <c r="A40" s="124">
        <v>2</v>
      </c>
      <c r="B40" s="125" t="s">
        <v>167</v>
      </c>
      <c r="C40" s="126">
        <v>9.8</v>
      </c>
      <c r="D40" s="127"/>
      <c r="E40" s="128"/>
    </row>
    <row r="41" spans="1:5" ht="15.75">
      <c r="A41" s="124">
        <v>3</v>
      </c>
      <c r="B41" s="125" t="s">
        <v>168</v>
      </c>
      <c r="C41" s="126">
        <v>14.39</v>
      </c>
      <c r="D41" s="127"/>
      <c r="E41" s="128"/>
    </row>
    <row r="42" spans="1:5" ht="15.75">
      <c r="A42" s="132"/>
      <c r="B42" s="133"/>
      <c r="C42" s="134"/>
      <c r="D42" s="134"/>
      <c r="E42" s="120"/>
    </row>
    <row r="43" spans="1:5" ht="15.75">
      <c r="A43" s="122" t="s">
        <v>169</v>
      </c>
      <c r="B43" s="120"/>
      <c r="C43" s="120"/>
      <c r="D43" s="120"/>
      <c r="E43" s="120"/>
    </row>
    <row r="44" spans="1:5" ht="15.75">
      <c r="A44" s="130" t="s">
        <v>155</v>
      </c>
      <c r="B44" s="120"/>
      <c r="C44" s="120"/>
      <c r="D44" s="120"/>
      <c r="E44" s="120"/>
    </row>
    <row r="45" spans="1:5" ht="15.75">
      <c r="A45" s="120"/>
      <c r="B45" s="120"/>
      <c r="C45" s="120"/>
      <c r="D45" s="120"/>
      <c r="E45" s="120"/>
    </row>
    <row r="46" spans="1:5" ht="15">
      <c r="A46" s="123" t="s">
        <v>146</v>
      </c>
      <c r="B46" s="123" t="s">
        <v>147</v>
      </c>
      <c r="C46" s="123" t="s">
        <v>148</v>
      </c>
      <c r="D46" s="123" t="s">
        <v>149</v>
      </c>
      <c r="E46" s="123" t="s">
        <v>150</v>
      </c>
    </row>
    <row r="47" spans="1:5" ht="15.75">
      <c r="A47" s="124">
        <v>1</v>
      </c>
      <c r="B47" s="125" t="s">
        <v>170</v>
      </c>
      <c r="C47" s="126">
        <v>29.9</v>
      </c>
      <c r="D47" s="127">
        <v>32.1933333333333</v>
      </c>
      <c r="E47" s="128">
        <v>40</v>
      </c>
    </row>
    <row r="48" spans="1:5" ht="15.75">
      <c r="A48" s="124">
        <v>2</v>
      </c>
      <c r="B48" s="125" t="s">
        <v>171</v>
      </c>
      <c r="C48" s="126">
        <v>33</v>
      </c>
      <c r="D48" s="127"/>
      <c r="E48" s="128"/>
    </row>
    <row r="49" spans="1:5" ht="15.75">
      <c r="A49" s="124">
        <v>3</v>
      </c>
      <c r="B49" s="125" t="s">
        <v>172</v>
      </c>
      <c r="C49" s="126">
        <v>33.68</v>
      </c>
      <c r="D49" s="127"/>
      <c r="E49" s="128"/>
    </row>
    <row r="50" spans="1:5" ht="15.75">
      <c r="A50" s="135"/>
      <c r="B50" s="136"/>
      <c r="C50" s="137"/>
      <c r="D50" s="138"/>
      <c r="E50" s="139"/>
    </row>
    <row r="51" spans="1:5" ht="15.75">
      <c r="A51" s="135"/>
      <c r="B51" s="136"/>
      <c r="C51" s="137"/>
      <c r="D51" s="138"/>
      <c r="E51" s="139"/>
    </row>
    <row r="52" spans="1:5" ht="15.75">
      <c r="A52" s="135"/>
      <c r="B52" s="136"/>
      <c r="C52" s="137"/>
      <c r="D52" s="138"/>
      <c r="E52" s="139"/>
    </row>
    <row r="53" spans="1:5" ht="15.75">
      <c r="A53" s="120"/>
      <c r="B53" s="120"/>
      <c r="C53" s="120"/>
      <c r="D53" s="120"/>
      <c r="E53" s="120"/>
    </row>
    <row r="54" spans="1:5" ht="15.75">
      <c r="A54" s="129" t="s">
        <v>173</v>
      </c>
      <c r="B54" s="129"/>
      <c r="C54" s="129"/>
      <c r="D54" s="120"/>
      <c r="E54" s="120"/>
    </row>
    <row r="55" spans="1:5" ht="15.75">
      <c r="A55" s="130" t="s">
        <v>155</v>
      </c>
      <c r="B55" s="120"/>
      <c r="C55" s="120"/>
      <c r="D55" s="120"/>
      <c r="E55" s="120"/>
    </row>
    <row r="56" spans="1:5" ht="15.75">
      <c r="A56" s="120"/>
      <c r="B56" s="120"/>
      <c r="C56" s="120"/>
      <c r="D56" s="120"/>
      <c r="E56" s="120"/>
    </row>
    <row r="57" spans="1:5" ht="15">
      <c r="A57" s="123" t="s">
        <v>146</v>
      </c>
      <c r="B57" s="123" t="s">
        <v>147</v>
      </c>
      <c r="C57" s="123" t="s">
        <v>148</v>
      </c>
      <c r="D57" s="123" t="s">
        <v>149</v>
      </c>
      <c r="E57" s="123" t="s">
        <v>150</v>
      </c>
    </row>
    <row r="58" spans="1:5" ht="15.75">
      <c r="A58" s="124">
        <v>1</v>
      </c>
      <c r="B58" s="125" t="s">
        <v>174</v>
      </c>
      <c r="C58" s="126">
        <v>46.9</v>
      </c>
      <c r="D58" s="127">
        <v>41.1666666666667</v>
      </c>
      <c r="E58" s="128">
        <v>80</v>
      </c>
    </row>
    <row r="59" spans="1:5" ht="15.75">
      <c r="A59" s="124">
        <v>2</v>
      </c>
      <c r="B59" s="125" t="s">
        <v>175</v>
      </c>
      <c r="C59" s="126">
        <v>38.49</v>
      </c>
      <c r="D59" s="127"/>
      <c r="E59" s="128"/>
    </row>
    <row r="60" spans="1:5" ht="15.75">
      <c r="A60" s="124">
        <v>3</v>
      </c>
      <c r="B60" s="125" t="s">
        <v>176</v>
      </c>
      <c r="C60" s="126">
        <v>38.11</v>
      </c>
      <c r="D60" s="127"/>
      <c r="E60" s="128"/>
    </row>
    <row r="61" spans="1:5" ht="15.75">
      <c r="A61" s="120"/>
      <c r="B61" s="120"/>
      <c r="C61" s="120"/>
      <c r="D61" s="120"/>
      <c r="E61" s="120"/>
    </row>
    <row r="62" spans="1:5" ht="15.75">
      <c r="A62" s="129" t="s">
        <v>177</v>
      </c>
      <c r="B62" s="129"/>
      <c r="C62" s="129"/>
      <c r="D62" s="120"/>
      <c r="E62" s="120"/>
    </row>
    <row r="63" spans="1:5" ht="15.75">
      <c r="A63" s="130" t="s">
        <v>155</v>
      </c>
      <c r="B63" s="120"/>
      <c r="C63" s="120"/>
      <c r="D63" s="120"/>
      <c r="E63" s="120"/>
    </row>
    <row r="64" spans="1:5" ht="15.75">
      <c r="A64" s="120"/>
      <c r="B64" s="120"/>
      <c r="C64" s="120"/>
      <c r="D64" s="120"/>
      <c r="E64" s="120"/>
    </row>
    <row r="65" spans="1:5" ht="15">
      <c r="A65" s="123" t="s">
        <v>146</v>
      </c>
      <c r="B65" s="123" t="s">
        <v>147</v>
      </c>
      <c r="C65" s="123" t="s">
        <v>148</v>
      </c>
      <c r="D65" s="123" t="s">
        <v>149</v>
      </c>
      <c r="E65" s="123" t="s">
        <v>150</v>
      </c>
    </row>
    <row r="66" spans="1:5" ht="15.75">
      <c r="A66" s="124">
        <v>1</v>
      </c>
      <c r="B66" s="125" t="s">
        <v>178</v>
      </c>
      <c r="C66" s="126">
        <v>14.99</v>
      </c>
      <c r="D66" s="127">
        <v>14.7433333333333</v>
      </c>
      <c r="E66" s="128">
        <v>80</v>
      </c>
    </row>
    <row r="67" spans="1:5" ht="15.75">
      <c r="A67" s="124">
        <v>2</v>
      </c>
      <c r="B67" s="125" t="s">
        <v>175</v>
      </c>
      <c r="C67" s="126">
        <v>12.45</v>
      </c>
      <c r="D67" s="127"/>
      <c r="E67" s="128"/>
    </row>
    <row r="68" spans="1:5" ht="15.75">
      <c r="A68" s="124">
        <v>3</v>
      </c>
      <c r="B68" s="125" t="s">
        <v>179</v>
      </c>
      <c r="C68" s="126">
        <v>16.79</v>
      </c>
      <c r="D68" s="127"/>
      <c r="E68" s="128"/>
    </row>
    <row r="69" spans="1:5" ht="15.75">
      <c r="A69" s="120"/>
      <c r="B69" s="120"/>
      <c r="C69" s="120"/>
      <c r="D69" s="120"/>
      <c r="E69" s="120"/>
    </row>
    <row r="70" spans="1:5" ht="15.75">
      <c r="A70" s="129" t="s">
        <v>180</v>
      </c>
      <c r="B70" s="129"/>
      <c r="C70" s="129"/>
      <c r="D70" s="120"/>
      <c r="E70" s="120"/>
    </row>
    <row r="71" spans="1:5" ht="15.75">
      <c r="A71" s="130" t="s">
        <v>155</v>
      </c>
      <c r="B71" s="120"/>
      <c r="C71" s="120"/>
      <c r="D71" s="120"/>
      <c r="E71" s="120"/>
    </row>
    <row r="72" spans="1:5" ht="15.75">
      <c r="A72" s="120"/>
      <c r="B72" s="120"/>
      <c r="C72" s="120"/>
      <c r="D72" s="120"/>
      <c r="E72" s="120"/>
    </row>
    <row r="73" spans="1:5" ht="15">
      <c r="A73" s="123" t="s">
        <v>146</v>
      </c>
      <c r="B73" s="123" t="s">
        <v>147</v>
      </c>
      <c r="C73" s="123" t="s">
        <v>148</v>
      </c>
      <c r="D73" s="123" t="s">
        <v>149</v>
      </c>
      <c r="E73" s="123" t="s">
        <v>150</v>
      </c>
    </row>
    <row r="74" spans="1:5" ht="15.75">
      <c r="A74" s="124">
        <v>1</v>
      </c>
      <c r="B74" s="125" t="s">
        <v>163</v>
      </c>
      <c r="C74" s="126">
        <v>108</v>
      </c>
      <c r="D74" s="127">
        <f>(C74+C75)/2</f>
        <v>98.95</v>
      </c>
      <c r="E74" s="128">
        <v>40</v>
      </c>
    </row>
    <row r="75" spans="1:5" ht="15.75">
      <c r="A75" s="124">
        <v>2</v>
      </c>
      <c r="B75" s="125" t="s">
        <v>166</v>
      </c>
      <c r="C75" s="126">
        <v>89.9</v>
      </c>
      <c r="D75" s="127"/>
      <c r="E75" s="128"/>
    </row>
    <row r="76" spans="1:5" ht="15.75">
      <c r="A76" s="124">
        <v>3</v>
      </c>
      <c r="B76" s="125" t="s">
        <v>181</v>
      </c>
      <c r="C76" s="131">
        <v>252</v>
      </c>
      <c r="D76" s="127"/>
      <c r="E76" s="128"/>
    </row>
    <row r="77" spans="1:5" ht="15.75">
      <c r="A77" s="120"/>
      <c r="B77" s="120"/>
      <c r="C77" s="120"/>
      <c r="D77" s="120"/>
      <c r="E77" s="120"/>
    </row>
    <row r="78" spans="1:5" ht="15.75">
      <c r="A78" s="129" t="s">
        <v>182</v>
      </c>
      <c r="B78" s="129"/>
      <c r="C78" s="129"/>
      <c r="D78" s="120"/>
      <c r="E78" s="120"/>
    </row>
    <row r="79" spans="1:5" ht="15.75">
      <c r="A79" s="130" t="s">
        <v>155</v>
      </c>
      <c r="B79" s="120"/>
      <c r="C79" s="120"/>
      <c r="D79" s="120"/>
      <c r="E79" s="120"/>
    </row>
    <row r="80" spans="1:5" ht="15.75">
      <c r="A80" s="120"/>
      <c r="B80" s="120"/>
      <c r="C80" s="120"/>
      <c r="D80" s="120"/>
      <c r="E80" s="120"/>
    </row>
    <row r="81" spans="1:5" ht="15">
      <c r="A81" s="123" t="s">
        <v>146</v>
      </c>
      <c r="B81" s="123" t="s">
        <v>147</v>
      </c>
      <c r="C81" s="123" t="s">
        <v>148</v>
      </c>
      <c r="D81" s="123" t="s">
        <v>149</v>
      </c>
      <c r="E81" s="123" t="s">
        <v>150</v>
      </c>
    </row>
    <row r="82" spans="1:5" ht="15.75">
      <c r="A82" s="124">
        <v>1</v>
      </c>
      <c r="B82" s="125" t="s">
        <v>166</v>
      </c>
      <c r="C82" s="126">
        <v>171.13</v>
      </c>
      <c r="D82" s="127">
        <f>(C82+C83)/2</f>
        <v>211.065</v>
      </c>
      <c r="E82" s="128">
        <v>5</v>
      </c>
    </row>
    <row r="83" spans="1:5" ht="15.75">
      <c r="A83" s="124">
        <v>2</v>
      </c>
      <c r="B83" s="125" t="s">
        <v>183</v>
      </c>
      <c r="C83" s="126">
        <v>251</v>
      </c>
      <c r="D83" s="127"/>
      <c r="E83" s="128"/>
    </row>
    <row r="84" spans="1:5" ht="15.75">
      <c r="A84" s="124">
        <v>3</v>
      </c>
      <c r="B84" s="125" t="s">
        <v>174</v>
      </c>
      <c r="C84" s="131">
        <v>273.59</v>
      </c>
      <c r="D84" s="127"/>
      <c r="E84" s="128"/>
    </row>
    <row r="85" spans="1:5" ht="15.75">
      <c r="A85" s="120"/>
      <c r="B85" s="120"/>
      <c r="C85" s="120"/>
      <c r="D85" s="120"/>
      <c r="E85" s="120"/>
    </row>
    <row r="86" spans="1:5" ht="15.75">
      <c r="A86" s="120"/>
      <c r="B86" s="120"/>
      <c r="C86" s="120"/>
      <c r="D86" s="120"/>
      <c r="E86" s="120"/>
    </row>
    <row r="87" spans="1:5" ht="15.75">
      <c r="A87" s="129" t="s">
        <v>184</v>
      </c>
      <c r="B87" s="129"/>
      <c r="C87" s="129"/>
      <c r="D87" s="120"/>
      <c r="E87" s="120"/>
    </row>
    <row r="88" spans="1:5" ht="15.75">
      <c r="A88" s="130" t="s">
        <v>155</v>
      </c>
      <c r="B88" s="120"/>
      <c r="C88" s="120"/>
      <c r="D88" s="120"/>
      <c r="E88" s="120"/>
    </row>
    <row r="89" spans="1:5" ht="15.75">
      <c r="A89" s="120"/>
      <c r="B89" s="120"/>
      <c r="C89" s="120"/>
      <c r="D89" s="120"/>
      <c r="E89" s="120"/>
    </row>
    <row r="90" spans="1:5" ht="15">
      <c r="A90" s="123" t="s">
        <v>146</v>
      </c>
      <c r="B90" s="123" t="s">
        <v>147</v>
      </c>
      <c r="C90" s="123" t="s">
        <v>148</v>
      </c>
      <c r="D90" s="123" t="s">
        <v>149</v>
      </c>
      <c r="E90" s="123" t="s">
        <v>150</v>
      </c>
    </row>
    <row r="91" spans="1:5" ht="15.75">
      <c r="A91" s="124">
        <v>1</v>
      </c>
      <c r="B91" s="125" t="s">
        <v>166</v>
      </c>
      <c r="C91" s="126">
        <v>127.82</v>
      </c>
      <c r="D91" s="127">
        <v>131.926666666667</v>
      </c>
      <c r="E91" s="128">
        <v>10</v>
      </c>
    </row>
    <row r="92" spans="1:5" ht="15.75">
      <c r="A92" s="124">
        <v>2</v>
      </c>
      <c r="B92" s="125" t="s">
        <v>163</v>
      </c>
      <c r="C92" s="126">
        <v>133.96</v>
      </c>
      <c r="D92" s="127"/>
      <c r="E92" s="128"/>
    </row>
    <row r="93" spans="1:5" ht="15.75">
      <c r="A93" s="124">
        <v>3</v>
      </c>
      <c r="B93" s="125" t="s">
        <v>183</v>
      </c>
      <c r="C93" s="126">
        <v>134</v>
      </c>
      <c r="D93" s="127"/>
      <c r="E93" s="128"/>
    </row>
    <row r="94" spans="1:5" ht="15.75">
      <c r="A94" s="120"/>
      <c r="B94" s="120"/>
      <c r="C94" s="120"/>
      <c r="D94" s="120"/>
      <c r="E94" s="120"/>
    </row>
    <row r="95" spans="1:5" ht="15.75">
      <c r="A95" s="129" t="s">
        <v>185</v>
      </c>
      <c r="B95" s="129"/>
      <c r="C95" s="129"/>
      <c r="D95" s="120"/>
      <c r="E95" s="120"/>
    </row>
    <row r="96" spans="1:5" ht="15.75">
      <c r="A96" s="130" t="s">
        <v>155</v>
      </c>
      <c r="B96" s="120"/>
      <c r="C96" s="120"/>
      <c r="D96" s="120"/>
      <c r="E96" s="120"/>
    </row>
    <row r="97" spans="1:5" ht="15.75">
      <c r="A97" s="120"/>
      <c r="B97" s="120"/>
      <c r="C97" s="120"/>
      <c r="D97" s="120"/>
      <c r="E97" s="120"/>
    </row>
    <row r="98" spans="1:5" ht="15">
      <c r="A98" s="123" t="s">
        <v>146</v>
      </c>
      <c r="B98" s="123" t="s">
        <v>147</v>
      </c>
      <c r="C98" s="123" t="s">
        <v>148</v>
      </c>
      <c r="D98" s="123" t="s">
        <v>149</v>
      </c>
      <c r="E98" s="123" t="s">
        <v>150</v>
      </c>
    </row>
    <row r="99" spans="1:5" ht="15.75">
      <c r="A99" s="124">
        <v>1</v>
      </c>
      <c r="B99" s="125" t="s">
        <v>186</v>
      </c>
      <c r="C99" s="126">
        <v>210.9</v>
      </c>
      <c r="D99" s="127">
        <v>271.966666666667</v>
      </c>
      <c r="E99" s="128">
        <v>5</v>
      </c>
    </row>
    <row r="100" spans="1:5" ht="15.75">
      <c r="A100" s="124">
        <v>2</v>
      </c>
      <c r="B100" s="125" t="s">
        <v>187</v>
      </c>
      <c r="C100" s="126">
        <v>325</v>
      </c>
      <c r="D100" s="127"/>
      <c r="E100" s="128"/>
    </row>
    <row r="101" spans="1:5" ht="15.75">
      <c r="A101" s="124">
        <v>3</v>
      </c>
      <c r="B101" s="125" t="s">
        <v>166</v>
      </c>
      <c r="C101" s="126">
        <v>280</v>
      </c>
      <c r="D101" s="127"/>
      <c r="E101" s="128"/>
    </row>
    <row r="102" spans="1:5" ht="15.75">
      <c r="A102" s="120"/>
      <c r="B102" s="120"/>
      <c r="C102" s="120"/>
      <c r="D102" s="120"/>
      <c r="E102" s="120"/>
    </row>
    <row r="103" spans="1:5" ht="15.75">
      <c r="A103" s="120"/>
      <c r="B103" s="120"/>
      <c r="C103" s="120"/>
      <c r="D103" s="120"/>
      <c r="E103" s="120"/>
    </row>
    <row r="104" spans="1:5" ht="15.75">
      <c r="A104" s="120"/>
      <c r="B104" s="120"/>
      <c r="C104" s="120"/>
      <c r="D104" s="120"/>
      <c r="E104" s="120"/>
    </row>
    <row r="105" spans="1:5" ht="15.75">
      <c r="A105" s="120"/>
      <c r="B105" s="120"/>
      <c r="C105" s="120"/>
      <c r="D105" s="120"/>
      <c r="E105" s="120"/>
    </row>
    <row r="106" spans="1:5" ht="15.75">
      <c r="A106" s="120"/>
      <c r="B106" s="120"/>
      <c r="C106" s="120"/>
      <c r="D106" s="120"/>
      <c r="E106" s="120"/>
    </row>
    <row r="107" spans="1:5" ht="15.75">
      <c r="A107" s="122" t="s">
        <v>188</v>
      </c>
      <c r="B107" s="120"/>
      <c r="C107" s="120"/>
      <c r="D107" s="120"/>
      <c r="E107" s="120"/>
    </row>
    <row r="108" spans="1:5" ht="15.75">
      <c r="A108" s="130" t="s">
        <v>155</v>
      </c>
      <c r="B108" s="120"/>
      <c r="C108" s="120"/>
      <c r="D108" s="120"/>
      <c r="E108" s="120"/>
    </row>
    <row r="109" spans="1:5" ht="15.75">
      <c r="A109" s="120"/>
      <c r="B109" s="120"/>
      <c r="C109" s="120"/>
      <c r="D109" s="120"/>
      <c r="E109" s="120"/>
    </row>
    <row r="110" spans="1:5" ht="15">
      <c r="A110" s="123" t="s">
        <v>146</v>
      </c>
      <c r="B110" s="123" t="s">
        <v>147</v>
      </c>
      <c r="C110" s="123" t="s">
        <v>148</v>
      </c>
      <c r="D110" s="123" t="s">
        <v>149</v>
      </c>
      <c r="E110" s="123" t="s">
        <v>150</v>
      </c>
    </row>
    <row r="111" spans="1:5" ht="15.75">
      <c r="A111" s="124">
        <v>1</v>
      </c>
      <c r="B111" s="125" t="s">
        <v>163</v>
      </c>
      <c r="C111" s="126">
        <v>149.9</v>
      </c>
      <c r="D111" s="127">
        <v>154.466666666667</v>
      </c>
      <c r="E111" s="128">
        <v>10</v>
      </c>
    </row>
    <row r="112" spans="1:5" ht="15.75">
      <c r="A112" s="124">
        <v>2</v>
      </c>
      <c r="B112" s="125" t="s">
        <v>166</v>
      </c>
      <c r="C112" s="126">
        <v>163.5</v>
      </c>
      <c r="D112" s="127"/>
      <c r="E112" s="128"/>
    </row>
    <row r="113" spans="1:5" ht="15.75">
      <c r="A113" s="124">
        <v>3</v>
      </c>
      <c r="B113" s="125" t="s">
        <v>183</v>
      </c>
      <c r="C113" s="126">
        <v>150</v>
      </c>
      <c r="D113" s="127"/>
      <c r="E113" s="128"/>
    </row>
    <row r="114" spans="1:5" ht="15.75">
      <c r="A114" s="120"/>
      <c r="B114" s="120"/>
      <c r="C114" s="120"/>
      <c r="D114" s="120"/>
      <c r="E114" s="120"/>
    </row>
    <row r="115" spans="1:5" ht="15.75">
      <c r="A115" s="129" t="s">
        <v>189</v>
      </c>
      <c r="B115" s="129"/>
      <c r="C115" s="129"/>
      <c r="D115" s="120"/>
      <c r="E115" s="120"/>
    </row>
    <row r="116" spans="1:5" ht="15.75">
      <c r="A116" s="130" t="s">
        <v>155</v>
      </c>
      <c r="B116" s="120"/>
      <c r="C116" s="120"/>
      <c r="D116" s="120"/>
      <c r="E116" s="120"/>
    </row>
    <row r="117" spans="1:5" ht="15.75">
      <c r="A117" s="120"/>
      <c r="B117" s="120"/>
      <c r="C117" s="120"/>
      <c r="D117" s="120"/>
      <c r="E117" s="120"/>
    </row>
    <row r="118" spans="1:5" ht="15">
      <c r="A118" s="123" t="s">
        <v>146</v>
      </c>
      <c r="B118" s="123" t="s">
        <v>147</v>
      </c>
      <c r="C118" s="123" t="s">
        <v>148</v>
      </c>
      <c r="D118" s="123" t="s">
        <v>149</v>
      </c>
      <c r="E118" s="123" t="s">
        <v>150</v>
      </c>
    </row>
    <row r="119" spans="1:5" ht="15.75">
      <c r="A119" s="124">
        <v>1</v>
      </c>
      <c r="B119" s="125" t="s">
        <v>190</v>
      </c>
      <c r="C119" s="126">
        <v>74.96</v>
      </c>
      <c r="D119" s="127">
        <v>88.37</v>
      </c>
      <c r="E119" s="128">
        <v>4</v>
      </c>
    </row>
    <row r="120" spans="1:5" ht="15.75">
      <c r="A120" s="124">
        <v>2</v>
      </c>
      <c r="B120" s="125" t="s">
        <v>191</v>
      </c>
      <c r="C120" s="126">
        <v>105.25</v>
      </c>
      <c r="D120" s="127"/>
      <c r="E120" s="128"/>
    </row>
    <row r="121" spans="1:5" ht="15.75">
      <c r="A121" s="124">
        <v>3</v>
      </c>
      <c r="B121" s="125" t="s">
        <v>192</v>
      </c>
      <c r="C121" s="126">
        <v>84.9</v>
      </c>
      <c r="D121" s="127"/>
      <c r="E121" s="128"/>
    </row>
    <row r="122" spans="1:5" ht="15.75">
      <c r="A122" s="120"/>
      <c r="B122" s="120"/>
      <c r="C122" s="120"/>
      <c r="D122" s="120"/>
      <c r="E122" s="120"/>
    </row>
    <row r="123" spans="1:5" ht="15.75">
      <c r="A123" s="129" t="s">
        <v>193</v>
      </c>
      <c r="B123" s="129"/>
      <c r="C123" s="129"/>
      <c r="D123" s="120"/>
      <c r="E123" s="120"/>
    </row>
    <row r="124" spans="1:5" ht="15.75">
      <c r="A124" s="130" t="s">
        <v>155</v>
      </c>
      <c r="B124" s="120"/>
      <c r="C124" s="120"/>
      <c r="D124" s="120"/>
      <c r="E124" s="120"/>
    </row>
    <row r="125" spans="1:5" ht="15.75">
      <c r="A125" s="120"/>
      <c r="B125" s="120"/>
      <c r="C125" s="120"/>
      <c r="D125" s="120"/>
      <c r="E125" s="120"/>
    </row>
    <row r="126" spans="1:5" ht="15">
      <c r="A126" s="123" t="s">
        <v>146</v>
      </c>
      <c r="B126" s="123" t="s">
        <v>147</v>
      </c>
      <c r="C126" s="123" t="s">
        <v>148</v>
      </c>
      <c r="D126" s="123" t="s">
        <v>149</v>
      </c>
      <c r="E126" s="123" t="s">
        <v>150</v>
      </c>
    </row>
    <row r="127" spans="1:5" ht="15.75">
      <c r="A127" s="124">
        <v>1</v>
      </c>
      <c r="B127" s="125" t="s">
        <v>174</v>
      </c>
      <c r="C127" s="126">
        <v>299.99</v>
      </c>
      <c r="D127" s="127">
        <v>331.163333333333</v>
      </c>
      <c r="E127" s="128">
        <v>6</v>
      </c>
    </row>
    <row r="128" spans="1:5" ht="15.75">
      <c r="A128" s="124">
        <v>2</v>
      </c>
      <c r="B128" s="125" t="s">
        <v>166</v>
      </c>
      <c r="C128" s="126">
        <v>365</v>
      </c>
      <c r="D128" s="127"/>
      <c r="E128" s="128"/>
    </row>
    <row r="129" spans="1:5" ht="15.75">
      <c r="A129" s="124">
        <v>3</v>
      </c>
      <c r="B129" s="125" t="s">
        <v>194</v>
      </c>
      <c r="C129" s="126">
        <v>328.5</v>
      </c>
      <c r="D129" s="127"/>
      <c r="E129" s="128"/>
    </row>
  </sheetData>
  <mergeCells count="43">
    <mergeCell ref="A1:F1"/>
    <mergeCell ref="D7:D9"/>
    <mergeCell ref="E7:E9"/>
    <mergeCell ref="A11:C11"/>
    <mergeCell ref="D15:D17"/>
    <mergeCell ref="E15:E17"/>
    <mergeCell ref="A19:C19"/>
    <mergeCell ref="D23:D25"/>
    <mergeCell ref="E23:E25"/>
    <mergeCell ref="A27:C27"/>
    <mergeCell ref="D31:D33"/>
    <mergeCell ref="E31:E33"/>
    <mergeCell ref="A35:C35"/>
    <mergeCell ref="D39:D41"/>
    <mergeCell ref="E39:E41"/>
    <mergeCell ref="D47:D49"/>
    <mergeCell ref="E47:E49"/>
    <mergeCell ref="A54:C54"/>
    <mergeCell ref="D58:D60"/>
    <mergeCell ref="E58:E60"/>
    <mergeCell ref="A62:C62"/>
    <mergeCell ref="D66:D68"/>
    <mergeCell ref="E66:E68"/>
    <mergeCell ref="A70:C70"/>
    <mergeCell ref="D74:D76"/>
    <mergeCell ref="E74:E76"/>
    <mergeCell ref="A78:C78"/>
    <mergeCell ref="D82:D84"/>
    <mergeCell ref="E82:E84"/>
    <mergeCell ref="A87:C87"/>
    <mergeCell ref="D91:D93"/>
    <mergeCell ref="E91:E93"/>
    <mergeCell ref="A95:C95"/>
    <mergeCell ref="D99:D101"/>
    <mergeCell ref="E99:E101"/>
    <mergeCell ref="D111:D113"/>
    <mergeCell ref="E111:E113"/>
    <mergeCell ref="A115:C115"/>
    <mergeCell ref="D119:D121"/>
    <mergeCell ref="E119:E121"/>
    <mergeCell ref="A123:C123"/>
    <mergeCell ref="D127:D129"/>
    <mergeCell ref="E127:E129"/>
  </mergeCells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LibreOffice/5.2.0.4$Windows_x86 LibreOffice_project/066b007f5ebcc236395c7d282ba488bca6720265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Mizrahi</dc:creator>
  <cp:keywords/>
  <dc:description/>
  <cp:lastModifiedBy>Charles Mizrahi</cp:lastModifiedBy>
  <cp:lastPrinted>2017-12-18T12:40:42Z</cp:lastPrinted>
  <dcterms:created xsi:type="dcterms:W3CDTF">2017-11-08T12:50:50Z</dcterms:created>
  <dcterms:modified xsi:type="dcterms:W3CDTF">2017-12-13T19:21:13Z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